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LTC\Awards and Grants Committee\GuidelineTemplates\2020 ACU guidelines\2020 TDG guidelines\"/>
    </mc:Choice>
  </mc:AlternateContent>
  <xr:revisionPtr revIDLastSave="0" documentId="13_ncr:1_{B23D53BB-4E61-4AAE-9E17-F81EC5D464CF}" xr6:coauthVersionLast="41" xr6:coauthVersionMax="41" xr10:uidLastSave="{00000000-0000-0000-0000-000000000000}"/>
  <bookViews>
    <workbookView xWindow="-120" yWindow="-120" windowWidth="38640" windowHeight="15840" activeTab="4" xr2:uid="{201B1BFF-415D-4407-ABBE-242A3B238213}"/>
  </bookViews>
  <sheets>
    <sheet name="How to use this template " sheetId="8" r:id="rId1"/>
    <sheet name="Budget template - sample" sheetId="7" r:id="rId2"/>
    <sheet name="Budget template" sheetId="4" r:id="rId3"/>
    <sheet name="Salary calculator" sheetId="1" r:id="rId4"/>
    <sheet name="Salary rates" sheetId="3" r:id="rId5"/>
    <sheet name="Sheet6" sheetId="6" state="hidden" r:id="rId6"/>
  </sheets>
  <definedNames>
    <definedName name="_xlnm.Print_Area" localSheetId="2">'Budget template'!$A$1:$F$42</definedName>
    <definedName name="_xlnm.Print_Area" localSheetId="1">'Budget template - sample'!$A$1:$F$42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7" l="1"/>
  <c r="E34" i="7"/>
  <c r="E33" i="7"/>
  <c r="E32" i="7"/>
  <c r="E31" i="7"/>
  <c r="E30" i="7"/>
  <c r="E29" i="7"/>
  <c r="F22" i="7"/>
  <c r="E21" i="7"/>
  <c r="E20" i="7"/>
  <c r="E19" i="7"/>
  <c r="E18" i="7"/>
  <c r="E17" i="7"/>
  <c r="E16" i="7"/>
  <c r="F10" i="7"/>
  <c r="E9" i="7"/>
  <c r="E8" i="7"/>
  <c r="E7" i="7"/>
  <c r="E6" i="7"/>
  <c r="E5" i="7"/>
  <c r="E4" i="7"/>
  <c r="E30" i="4"/>
  <c r="E31" i="4"/>
  <c r="E32" i="4"/>
  <c r="E33" i="4"/>
  <c r="E34" i="4"/>
  <c r="E29" i="4"/>
  <c r="E17" i="4"/>
  <c r="E18" i="4"/>
  <c r="E19" i="4"/>
  <c r="E20" i="4"/>
  <c r="E21" i="4"/>
  <c r="E16" i="4"/>
  <c r="F35" i="4"/>
  <c r="F22" i="4"/>
  <c r="F10" i="4"/>
  <c r="E4" i="4"/>
  <c r="E5" i="4"/>
  <c r="E6" i="4"/>
  <c r="E7" i="4"/>
  <c r="E8" i="4"/>
  <c r="E9" i="4"/>
  <c r="E3" i="4"/>
  <c r="C17" i="1"/>
  <c r="C18" i="1" s="1"/>
  <c r="F35" i="3"/>
  <c r="G35" i="3" s="1"/>
  <c r="F34" i="3"/>
  <c r="E34" i="3" s="1"/>
  <c r="F33" i="3"/>
  <c r="G33" i="3" s="1"/>
  <c r="F32" i="3"/>
  <c r="G32" i="3" s="1"/>
  <c r="F30" i="3"/>
  <c r="E30" i="3" s="1"/>
  <c r="F29" i="3"/>
  <c r="E29" i="3" s="1"/>
  <c r="F28" i="3"/>
  <c r="G28" i="3" s="1"/>
  <c r="F27" i="3"/>
  <c r="G27" i="3" s="1"/>
  <c r="F25" i="3"/>
  <c r="G25" i="3" s="1"/>
  <c r="F24" i="3"/>
  <c r="E24" i="3" s="1"/>
  <c r="F23" i="3"/>
  <c r="G23" i="3" s="1"/>
  <c r="F22" i="3"/>
  <c r="G22" i="3" s="1"/>
  <c r="F20" i="3"/>
  <c r="E20" i="3" s="1"/>
  <c r="F19" i="3"/>
  <c r="E19" i="3" s="1"/>
  <c r="F18" i="3"/>
  <c r="G18" i="3" s="1"/>
  <c r="F17" i="3"/>
  <c r="G17" i="3" s="1"/>
  <c r="F15" i="3"/>
  <c r="G15" i="3" s="1"/>
  <c r="F14" i="3"/>
  <c r="G14" i="3" s="1"/>
  <c r="F13" i="3"/>
  <c r="G13" i="3" s="1"/>
  <c r="F12" i="3"/>
  <c r="G12" i="3" s="1"/>
  <c r="F10" i="3"/>
  <c r="E10" i="3" s="1"/>
  <c r="F9" i="3"/>
  <c r="E9" i="3" s="1"/>
  <c r="F8" i="3"/>
  <c r="G8" i="3" s="1"/>
  <c r="F6" i="3"/>
  <c r="E6" i="3" s="1"/>
  <c r="F5" i="3"/>
  <c r="G5" i="3" s="1"/>
  <c r="F4" i="3"/>
  <c r="E4" i="3" s="1"/>
  <c r="M18" i="3"/>
  <c r="N18" i="3" s="1"/>
  <c r="M17" i="3"/>
  <c r="N17" i="3" s="1"/>
  <c r="M16" i="3"/>
  <c r="L16" i="3" s="1"/>
  <c r="M15" i="3"/>
  <c r="N15" i="3" s="1"/>
  <c r="M14" i="3"/>
  <c r="N14" i="3" s="1"/>
  <c r="M13" i="3"/>
  <c r="N13" i="3" s="1"/>
  <c r="M11" i="3"/>
  <c r="N11" i="3" s="1"/>
  <c r="M10" i="3"/>
  <c r="L10" i="3" s="1"/>
  <c r="M9" i="3"/>
  <c r="N9" i="3" s="1"/>
  <c r="M8" i="3"/>
  <c r="N8" i="3" s="1"/>
  <c r="M7" i="3"/>
  <c r="L7" i="3" s="1"/>
  <c r="M6" i="3"/>
  <c r="N6" i="3" s="1"/>
  <c r="M5" i="3"/>
  <c r="N5" i="3" s="1"/>
  <c r="M4" i="3"/>
  <c r="L4" i="3" s="1"/>
  <c r="E27" i="3" l="1"/>
  <c r="G19" i="3"/>
  <c r="E22" i="7"/>
  <c r="L18" i="3"/>
  <c r="L17" i="3"/>
  <c r="N16" i="3"/>
  <c r="L14" i="3"/>
  <c r="L13" i="3"/>
  <c r="L11" i="3"/>
  <c r="L9" i="3"/>
  <c r="L8" i="3"/>
  <c r="N7" i="3"/>
  <c r="L5" i="3"/>
  <c r="N4" i="3"/>
  <c r="E35" i="3"/>
  <c r="G34" i="3"/>
  <c r="E32" i="3"/>
  <c r="G29" i="3"/>
  <c r="E25" i="3"/>
  <c r="G24" i="3"/>
  <c r="E22" i="3"/>
  <c r="E17" i="3"/>
  <c r="E14" i="3"/>
  <c r="E12" i="3"/>
  <c r="G9" i="3"/>
  <c r="G6" i="3"/>
  <c r="G4" i="3"/>
  <c r="E35" i="7"/>
  <c r="F38" i="7"/>
  <c r="E10" i="7"/>
  <c r="E35" i="4"/>
  <c r="E22" i="4"/>
  <c r="F38" i="4"/>
  <c r="E10" i="4"/>
  <c r="C19" i="1"/>
  <c r="C21" i="1" s="1"/>
  <c r="E8" i="3"/>
  <c r="G10" i="3"/>
  <c r="E18" i="3"/>
  <c r="G20" i="3"/>
  <c r="E28" i="3"/>
  <c r="G30" i="3"/>
  <c r="E5" i="3"/>
  <c r="E15" i="3"/>
  <c r="E13" i="3"/>
  <c r="E23" i="3"/>
  <c r="E33" i="3"/>
  <c r="N10" i="3"/>
  <c r="L6" i="3"/>
  <c r="L15" i="3"/>
  <c r="E38" i="7" l="1"/>
  <c r="E38" i="4"/>
</calcChain>
</file>

<file path=xl/sharedStrings.xml><?xml version="1.0" encoding="utf-8"?>
<sst xmlns="http://schemas.openxmlformats.org/spreadsheetml/2006/main" count="215" uniqueCount="171">
  <si>
    <t>Casual Contract - Calculations</t>
  </si>
  <si>
    <t>Casual hourly rate (includes 25% Loading)</t>
  </si>
  <si>
    <t>On-costs @ 16.3%</t>
  </si>
  <si>
    <t>Total hourly rate</t>
  </si>
  <si>
    <t>Budget estimate based on total hours to be worked (as entered above)</t>
  </si>
  <si>
    <t>Salary and On Costs Calculator from 13 July 2019</t>
  </si>
  <si>
    <t>Enter the total hours to be worked over the contract</t>
  </si>
  <si>
    <t>(One week Full-time = 35 hours)</t>
  </si>
  <si>
    <t>PAY CLASS</t>
  </si>
  <si>
    <t>SALARY RATES</t>
  </si>
  <si>
    <t>F/N AMOUNT</t>
  </si>
  <si>
    <t>HOURLY RATE</t>
  </si>
  <si>
    <t>CASUAL HOURLY RATE WITH 25% LOADING</t>
  </si>
  <si>
    <t>F/N Salary</t>
  </si>
  <si>
    <t>Hourly Rate</t>
  </si>
  <si>
    <t>Casual Hourly Rate With 25% Loading</t>
  </si>
  <si>
    <t>HEW11</t>
  </si>
  <si>
    <t>HEW 1 INCREMENT 1</t>
  </si>
  <si>
    <t>ACA1</t>
  </si>
  <si>
    <t>Academic Level A, Increment 1</t>
  </si>
  <si>
    <t>HEW12</t>
  </si>
  <si>
    <t>HEW 1 INCREMENT 2</t>
  </si>
  <si>
    <t>ACA2</t>
  </si>
  <si>
    <t>Academic Level A, Increment 2</t>
  </si>
  <si>
    <t>HEW13</t>
  </si>
  <si>
    <t>HEW 1 INCREMENT 3</t>
  </si>
  <si>
    <t>ACA3</t>
  </si>
  <si>
    <t>Academic Level A, Increment 3</t>
  </si>
  <si>
    <t>ACA4</t>
  </si>
  <si>
    <t>Academic Level A, Increment 4</t>
  </si>
  <si>
    <t>HEW21</t>
  </si>
  <si>
    <t>HEW 2 INCREMENT 1</t>
  </si>
  <si>
    <t>ACA5</t>
  </si>
  <si>
    <t>Academic Level A, Increment 5</t>
  </si>
  <si>
    <t>HEW22</t>
  </si>
  <si>
    <t>HEW 2 INCREMENT 2</t>
  </si>
  <si>
    <t>ACA6</t>
  </si>
  <si>
    <t>Academic Level A, Increment 6</t>
  </si>
  <si>
    <t>HEW23</t>
  </si>
  <si>
    <t>HEW 2 INCREMENT 3</t>
  </si>
  <si>
    <t>ACA7</t>
  </si>
  <si>
    <t>Academic Level A, Increment 7</t>
  </si>
  <si>
    <t>ACA8</t>
  </si>
  <si>
    <t>Academic Level A, Increment 8</t>
  </si>
  <si>
    <t>HEW31</t>
  </si>
  <si>
    <t>HEW 3 INCREMENT 1</t>
  </si>
  <si>
    <t>HEW32</t>
  </si>
  <si>
    <t>HEW 3 INCREMENT 2</t>
  </si>
  <si>
    <t>ACB1</t>
  </si>
  <si>
    <t>Academic Level B, Increment 1</t>
  </si>
  <si>
    <t>HEW33</t>
  </si>
  <si>
    <t>HEW 3 INCREMENT 3</t>
  </si>
  <si>
    <t>ACB2</t>
  </si>
  <si>
    <t>Academic Level B, Increment 2</t>
  </si>
  <si>
    <t>HEW34</t>
  </si>
  <si>
    <t>HEW 3 INCREMENT 4</t>
  </si>
  <si>
    <t>ACB3</t>
  </si>
  <si>
    <t>Academic Level B, Increment 3</t>
  </si>
  <si>
    <t>ACB4</t>
  </si>
  <si>
    <t>Academic Level B, Increment 4</t>
  </si>
  <si>
    <t>HEW41</t>
  </si>
  <si>
    <t>HEW 4 INCREMENT 1</t>
  </si>
  <si>
    <t>ACB5</t>
  </si>
  <si>
    <t>Academic Level B, Increment 5</t>
  </si>
  <si>
    <t>HEW42</t>
  </si>
  <si>
    <t>HEW 4 INCREMENT 2</t>
  </si>
  <si>
    <t>ACB6</t>
  </si>
  <si>
    <t>Academic Level B, Increment 6</t>
  </si>
  <si>
    <t>HEW43</t>
  </si>
  <si>
    <t>HEW 4 INCREMENT 3</t>
  </si>
  <si>
    <t>HEW44</t>
  </si>
  <si>
    <t>HEW 4 INCREMENT 4</t>
  </si>
  <si>
    <t>HEW51</t>
  </si>
  <si>
    <t>HEW 5 INCREMENT 1</t>
  </si>
  <si>
    <t>HEW52</t>
  </si>
  <si>
    <t>HEW 5 INCREMENT 2</t>
  </si>
  <si>
    <t>HEW53</t>
  </si>
  <si>
    <t>HEW 5 INCREMENT 3</t>
  </si>
  <si>
    <t>HEW54</t>
  </si>
  <si>
    <t>HEW 5 INCREMENT 4</t>
  </si>
  <si>
    <t>HEW61</t>
  </si>
  <si>
    <t>HEW 6 INCREMENT 1</t>
  </si>
  <si>
    <t>HEW62</t>
  </si>
  <si>
    <t>HEW 6 INCREMENT 2</t>
  </si>
  <si>
    <t>HEW63</t>
  </si>
  <si>
    <t>HEW 6 INCREMENT 3</t>
  </si>
  <si>
    <t>HEW64</t>
  </si>
  <si>
    <t>HEW 6 INCREMENT 4</t>
  </si>
  <si>
    <t>HEW71</t>
  </si>
  <si>
    <t>HEW 7 INCREMENT 1</t>
  </si>
  <si>
    <t>HEW72</t>
  </si>
  <si>
    <t>HEW 7 INCREMENT 2</t>
  </si>
  <si>
    <t>HEW73</t>
  </si>
  <si>
    <t>HEW 7 INCREMENT 3</t>
  </si>
  <si>
    <t>HEW74</t>
  </si>
  <si>
    <t>HEW 7 INCREMENT 4</t>
  </si>
  <si>
    <t>Academic and Professional staff salary</t>
  </si>
  <si>
    <t>Description</t>
  </si>
  <si>
    <t>TOTAL</t>
  </si>
  <si>
    <t>Project Support</t>
  </si>
  <si>
    <t>Project Activities</t>
  </si>
  <si>
    <t>TOTAL:</t>
  </si>
  <si>
    <t>In kind support
(from faculty or other Org unit)</t>
  </si>
  <si>
    <t>Sub Total for Salaries</t>
  </si>
  <si>
    <t>Sub Total for Project Support</t>
  </si>
  <si>
    <t>Number of hours</t>
  </si>
  <si>
    <t>Costs which directly contribute to a specified activity or outcome, including evaluation, for example external consultancy, expert workshop presenter, transcription services, interviews, focus groups etc. Itemise on the following lines. If provided in-kind by your Faculty, School or other org unit, insert the $ value in column F, not column C</t>
  </si>
  <si>
    <t>Sub Total for Project Activities</t>
  </si>
  <si>
    <t>Dollar value</t>
  </si>
  <si>
    <t>Cost per unit/ Hourly rate</t>
  </si>
  <si>
    <t>Salaries for Personnel</t>
  </si>
  <si>
    <r>
      <t xml:space="preserve">Enter the </t>
    </r>
    <r>
      <rPr>
        <b/>
        <sz val="11"/>
        <rFont val="Calibri"/>
        <family val="2"/>
        <scheme val="minor"/>
      </rPr>
      <t>Annual</t>
    </r>
    <r>
      <rPr>
        <sz val="11"/>
        <rFont val="Calibri"/>
        <family val="2"/>
        <scheme val="minor"/>
      </rPr>
      <t xml:space="preserve"> Salary from the Salary Rates table</t>
    </r>
  </si>
  <si>
    <t>yes</t>
  </si>
  <si>
    <t>no</t>
  </si>
  <si>
    <t>Column1</t>
  </si>
  <si>
    <t>Have you emailed awards&amp;grants.LTC@acu.edu.au to request in-kind support from LTC?</t>
  </si>
  <si>
    <t>Do you have a return email confirming access to in-kind support from LTC?</t>
  </si>
  <si>
    <t>Project lead</t>
  </si>
  <si>
    <t>20 hours teaching release costed at ACLB.4</t>
  </si>
  <si>
    <t>Team member 1</t>
  </si>
  <si>
    <t>Project team workshop</t>
  </si>
  <si>
    <t>One workshop to be conducted face to face in Brisbane</t>
  </si>
  <si>
    <t>Subsistence</t>
  </si>
  <si>
    <t>Travel (airfares plus ground transport)</t>
  </si>
  <si>
    <t>Room booking</t>
  </si>
  <si>
    <t>no charge</t>
  </si>
  <si>
    <t>Student inducement for participating in focus groups</t>
  </si>
  <si>
    <t>Gift vouchers for 12 students</t>
  </si>
  <si>
    <t>Transcription fees</t>
  </si>
  <si>
    <t xml:space="preserve">Rate for transcription of focus groups $2.50 per minute for 180 minutes </t>
  </si>
  <si>
    <t>Focus groups</t>
  </si>
  <si>
    <t>15 hours in-kind, provided by School of XXX, costed at HEW5.4</t>
  </si>
  <si>
    <t>Napier</t>
  </si>
  <si>
    <t>TDG budget template</t>
  </si>
  <si>
    <t>Worksheets</t>
  </si>
  <si>
    <t xml:space="preserve">This template file contains 5 tabs: 
</t>
  </si>
  <si>
    <t>How to use this template - this page</t>
  </si>
  <si>
    <t>Printing</t>
  </si>
  <si>
    <t>You need to submit only a print of the Budget template, not this whole file.</t>
  </si>
  <si>
    <t>The Budget template is set up to print to a single page</t>
  </si>
  <si>
    <t>Choose to print to pdf, or just print and scan to pdf if that seems easier</t>
  </si>
  <si>
    <t>Remember that the TDG guidelines limit the salary you can request to ACLB.6 for academic staff and HEW7.4 for professional staff. The grant will not cover your own salary (your rate might be higher), rather they cover back fill for you.</t>
  </si>
  <si>
    <t>Choose the level of appointment for which you will calculate salary</t>
  </si>
  <si>
    <t>Copy the annual salary from the Salary rates sheet (yellow highlighted cells) to the relevant cell on the Salary calculator sheet (B10)</t>
  </si>
  <si>
    <t>The sheet will calculate the total salary required (C21) and the hourly salary including on-costs (C19).</t>
  </si>
  <si>
    <t>Copy these details to the relevant cells on the Budget template</t>
  </si>
  <si>
    <t>Calculations - salaries</t>
  </si>
  <si>
    <t>Calculations - other items</t>
  </si>
  <si>
    <t>Use this template to develop the budget to accompany your Teaching Development Grant application</t>
  </si>
  <si>
    <t>Enter the cost of other times (e.g. transcription services, travel, stationery, catering etc) to the relevant cells on the Budget template sheet</t>
  </si>
  <si>
    <t>The sheet totals automatically</t>
  </si>
  <si>
    <t>Budget template sample (purple tab) - provided to allow you to see how the completed template might look</t>
  </si>
  <si>
    <t>Budget template (blue tab) - use this page to develop your budget</t>
  </si>
  <si>
    <t>Salaries are calculated using casual appointment rates and must include on-costs (up to 16.3%), academic salary maximum = ACLB.4, prof salary maximum = HEW7.4. Use the salaries calculator on the next tab to calculate salary for each supporting role. List roles on the following lines. Example: marking relief ACLB x 15 hrs
If provided in-kind by your Faculty, School or other org unit, insert the $ value in column F, not column C</t>
  </si>
  <si>
    <t>Team member 2</t>
  </si>
  <si>
    <t>Administrative support</t>
  </si>
  <si>
    <t>Non-staff expenditure for the administration and day to day management of the project (e.g. management meetings, stationery, travel and consumables) Itemise on the following lines. If provided in-kind by your Faculty, School or other org unit, insert the $ value in column F, not column C</t>
  </si>
  <si>
    <t>Use the drop down boxes below to respond to these questions about in-kind support</t>
  </si>
  <si>
    <t>Are you utilising in-kind support from the LTC?</t>
  </si>
  <si>
    <t>Copy the annual salary from the yellow highlighted cells on the next tab and paste to here</t>
  </si>
  <si>
    <t>Copy this hourly rate to the relevant cell in column C on the Budget template sheet</t>
  </si>
  <si>
    <t>Use this number to check the calculations in column E on the budget template sheet</t>
  </si>
  <si>
    <t>Use this sheet over and over to calculate all personnel costs noted in the TDG application</t>
  </si>
  <si>
    <t>Enter the number of hours to be worked here, 7 hours = 1 day.
You will also type this number into column D on the Budget template sheet</t>
  </si>
  <si>
    <t>Type  the number of hours the salaried person is required to work to complete the task into the relevant cell on the Salary calculator sheet (B13)</t>
  </si>
  <si>
    <t>Salary calculator (green tab)- use this page to calculate the salaries for your budget. You will need to know the correct salary for the role (see next note) plus the number of hours of work. 7 hours = a day.</t>
  </si>
  <si>
    <t>Salary rates (yellow tab) - a fixed page containing salary rates for the current period. Copy and paste from the yellow highlighted cells into the relevant cell on the Salary calculator page (see further details below)</t>
  </si>
  <si>
    <t>Current Salary Rates are located on the next tab (worksheet), use only those numbers in the highlighted column</t>
  </si>
  <si>
    <t>2% Increase 10/07/2021</t>
  </si>
  <si>
    <t>PROFESSIONAL STAFF SALARY RATES EFFECTIVE 10 JULY 2021</t>
  </si>
  <si>
    <t>ACADEMIC STAFF SALARY RATES EFFECTIVE 10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</si>
</sst>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_(&quot;$&quot;* #,##0.00_);_(&quot;$&quot;* \(#,##0.00\);_(&quot;$&quot;* &quot;-&quot;??_);_(@_)"/>
    <numFmt numFmtId="165" formatCode="_(&quot;$&quot;* #,##0.00000_);_(&quot;$&quot;* \(#,##0.00000\);_(&quot;$&quot;* &quot;-&quot;??_);_(@_)"/>
    <numFmt numFmtId="166" formatCode="_(* #,##0.00_);_(* \(#,##0.00\);_(* &quot;-&quot;??_);_(@_)"/>
    <numFmt numFmtId="167" formatCode="0.0000"/>
    <numFmt numFmtId="168" formatCode="&quot;$&quot;#,##0.00"/>
    <numFmt numFmtId="169" formatCode="&quot;$&quot;#,##0.00000"/>
    <numFmt numFmtId="170" formatCode="&quot;$&quot;#,##0.00000;\-&quot;$&quot;#,##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0"/>
      <name val="Calibri"/>
      <family val="2"/>
      <scheme val="minor"/>
    </font>
    <font>
      <sz val="10"/>
      <name val="Calibri"/>
      <family val="2"/>
      <scheme val="minor"/>
    </font>
    <font>
      <sz val="11"/>
      <name val="Calibri"/>
      <family val="2"/>
      <scheme val="minor"/>
    </font>
    <font>
      <b/>
      <sz val="11"/>
      <name val="Calibri"/>
      <family val="2"/>
      <scheme val="minor"/>
    </font>
    <font>
      <sz val="10"/>
      <color theme="3" tint="0.39997558519241921"/>
      <name val="Calibri"/>
      <family val="2"/>
      <scheme val="minor"/>
    </font>
    <font>
      <b/>
      <sz val="14"/>
      <color theme="1"/>
      <name val="Calibri"/>
      <family val="2"/>
      <scheme val="minor"/>
    </font>
    <font>
      <sz val="9"/>
      <color indexed="8"/>
      <name val="Arial"/>
      <family val="2"/>
    </font>
    <font>
      <sz val="8"/>
      <name val="Calibri"/>
      <family val="2"/>
      <scheme val="minor"/>
    </font>
    <font>
      <sz val="10"/>
      <name val="Arial"/>
    </font>
    <font>
      <b/>
      <sz val="14"/>
      <name val="Arial"/>
      <family val="2"/>
    </font>
    <font>
      <sz val="9"/>
      <name val="Arial"/>
      <family val="2"/>
    </font>
    <font>
      <sz val="14"/>
      <name val="Arial"/>
      <family val="2"/>
    </font>
    <font>
      <b/>
      <sz val="9"/>
      <name val="Arial"/>
      <family val="2"/>
    </font>
    <font>
      <strike/>
      <sz val="9"/>
      <name val="Arial"/>
      <family val="2"/>
    </font>
    <font>
      <strike/>
      <sz val="9"/>
      <color indexed="8"/>
      <name val="Arial"/>
      <family val="2"/>
    </font>
    <font>
      <i/>
      <sz val="11"/>
      <color theme="1"/>
      <name val="Calibri"/>
      <family val="2"/>
      <scheme val="minor"/>
    </font>
    <font>
      <sz val="10"/>
      <color theme="1"/>
      <name val="Calibri"/>
      <family val="2"/>
      <scheme val="minor"/>
    </font>
    <font>
      <i/>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FFFF66"/>
        <bgColor indexed="64"/>
      </patternFill>
    </fill>
    <fill>
      <patternFill patternType="solid">
        <fgColor indexed="9"/>
        <bgColor indexed="64"/>
      </patternFill>
    </fill>
    <fill>
      <patternFill patternType="solid">
        <fgColor theme="6" tint="0.59999389629810485"/>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0" fontId="12" fillId="0" borderId="0"/>
    <xf numFmtId="166" fontId="3" fillId="0" borderId="0" applyFont="0" applyFill="0" applyBorder="0" applyAlignment="0" applyProtection="0"/>
  </cellStyleXfs>
  <cellXfs count="117">
    <xf numFmtId="0" fontId="0" fillId="0" borderId="0" xfId="0"/>
    <xf numFmtId="0" fontId="4" fillId="2" borderId="1" xfId="2" applyFont="1" applyFill="1" applyBorder="1" applyAlignment="1">
      <alignment horizontal="left"/>
    </xf>
    <xf numFmtId="0" fontId="5" fillId="2" borderId="2" xfId="2" applyFont="1" applyFill="1" applyBorder="1"/>
    <xf numFmtId="0" fontId="6" fillId="2" borderId="2" xfId="2" applyFont="1" applyFill="1" applyBorder="1"/>
    <xf numFmtId="0" fontId="5" fillId="2" borderId="3" xfId="2" applyFont="1" applyFill="1" applyBorder="1" applyAlignment="1">
      <alignment horizontal="left"/>
    </xf>
    <xf numFmtId="164" fontId="5" fillId="2" borderId="4" xfId="1" applyNumberFormat="1" applyFont="1" applyFill="1" applyBorder="1"/>
    <xf numFmtId="165" fontId="6" fillId="2" borderId="4" xfId="1" applyNumberFormat="1" applyFont="1" applyFill="1" applyBorder="1"/>
    <xf numFmtId="0" fontId="5" fillId="2" borderId="3" xfId="2" quotePrefix="1" applyFont="1" applyFill="1" applyBorder="1" applyAlignment="1">
      <alignment horizontal="left"/>
    </xf>
    <xf numFmtId="164" fontId="5" fillId="2" borderId="5" xfId="1" applyNumberFormat="1" applyFont="1" applyFill="1" applyBorder="1"/>
    <xf numFmtId="164" fontId="6" fillId="2" borderId="5" xfId="1" applyNumberFormat="1" applyFont="1" applyFill="1" applyBorder="1"/>
    <xf numFmtId="0" fontId="5" fillId="2" borderId="3" xfId="2" quotePrefix="1" applyFont="1" applyFill="1" applyBorder="1" applyAlignment="1">
      <alignment horizontal="right"/>
    </xf>
    <xf numFmtId="164" fontId="5" fillId="2" borderId="6" xfId="1" applyNumberFormat="1" applyFont="1" applyFill="1" applyBorder="1"/>
    <xf numFmtId="164" fontId="7" fillId="2" borderId="7" xfId="1" applyNumberFormat="1" applyFont="1" applyFill="1" applyBorder="1"/>
    <xf numFmtId="164" fontId="5" fillId="2" borderId="0" xfId="1" applyNumberFormat="1" applyFont="1" applyFill="1" applyBorder="1"/>
    <xf numFmtId="164" fontId="7" fillId="2" borderId="8" xfId="1" applyNumberFormat="1" applyFont="1" applyFill="1" applyBorder="1"/>
    <xf numFmtId="0" fontId="5" fillId="2" borderId="9" xfId="2" applyFont="1" applyFill="1" applyBorder="1" applyAlignment="1">
      <alignment horizontal="left"/>
    </xf>
    <xf numFmtId="0" fontId="8" fillId="2" borderId="10" xfId="0" applyFont="1" applyFill="1" applyBorder="1"/>
    <xf numFmtId="44" fontId="6" fillId="2" borderId="11" xfId="0" applyNumberFormat="1" applyFont="1" applyFill="1" applyBorder="1"/>
    <xf numFmtId="0" fontId="9" fillId="0" borderId="0" xfId="0" applyFont="1"/>
    <xf numFmtId="0" fontId="6" fillId="0" borderId="0" xfId="0" applyFont="1"/>
    <xf numFmtId="4" fontId="0" fillId="4" borderId="13" xfId="1" applyNumberFormat="1" applyFont="1" applyFill="1" applyBorder="1"/>
    <xf numFmtId="0" fontId="11" fillId="0" borderId="0" xfId="0" applyFont="1" applyAlignment="1">
      <alignment horizontal="right"/>
    </xf>
    <xf numFmtId="0" fontId="13" fillId="0" borderId="10" xfId="3" applyFont="1" applyBorder="1" applyAlignment="1">
      <alignment horizontal="left" vertical="center"/>
    </xf>
    <xf numFmtId="0" fontId="14" fillId="0" borderId="0" xfId="3" applyFont="1"/>
    <xf numFmtId="0" fontId="14" fillId="0" borderId="0" xfId="3" applyFont="1" applyAlignment="1">
      <alignment horizontal="center"/>
    </xf>
    <xf numFmtId="0" fontId="16" fillId="0" borderId="10" xfId="3" applyFont="1" applyBorder="1" applyAlignment="1">
      <alignment horizontal="left" vertical="center"/>
    </xf>
    <xf numFmtId="0" fontId="16" fillId="0" borderId="0" xfId="3" applyFont="1" applyBorder="1" applyAlignment="1">
      <alignment horizontal="left" vertical="center"/>
    </xf>
    <xf numFmtId="0" fontId="14" fillId="0" borderId="0" xfId="3" applyFont="1" applyAlignment="1">
      <alignment horizontal="left"/>
    </xf>
    <xf numFmtId="0" fontId="14" fillId="0" borderId="0" xfId="3" applyFont="1" applyAlignment="1"/>
    <xf numFmtId="0" fontId="16" fillId="0" borderId="14" xfId="3" applyFont="1" applyBorder="1" applyAlignment="1">
      <alignment horizontal="center" vertical="center" wrapText="1"/>
    </xf>
    <xf numFmtId="0" fontId="16" fillId="0" borderId="15" xfId="3" applyFont="1" applyBorder="1" applyAlignment="1">
      <alignment horizontal="center" vertical="center" wrapText="1"/>
    </xf>
    <xf numFmtId="166" fontId="16" fillId="0" borderId="15" xfId="4" applyFont="1" applyBorder="1" applyAlignment="1">
      <alignment horizontal="center" vertical="center" wrapText="1"/>
    </xf>
    <xf numFmtId="2" fontId="16" fillId="0" borderId="14" xfId="3" applyNumberFormat="1" applyFont="1" applyBorder="1" applyAlignment="1">
      <alignment horizontal="center" vertical="center" wrapText="1"/>
    </xf>
    <xf numFmtId="0" fontId="16" fillId="0" borderId="16" xfId="3" applyFont="1" applyBorder="1" applyAlignment="1">
      <alignment horizontal="center" vertical="center" wrapText="1"/>
    </xf>
    <xf numFmtId="167" fontId="16" fillId="5" borderId="16" xfId="4" applyNumberFormat="1" applyFont="1" applyFill="1" applyBorder="1" applyAlignment="1">
      <alignment horizontal="center" vertical="center" wrapText="1"/>
    </xf>
    <xf numFmtId="0" fontId="14" fillId="0" borderId="17" xfId="3" applyFont="1" applyBorder="1" applyAlignment="1">
      <alignment horizontal="center" vertical="center"/>
    </xf>
    <xf numFmtId="0" fontId="14" fillId="0" borderId="18" xfId="3" applyFont="1" applyBorder="1" applyAlignment="1">
      <alignment vertical="center"/>
    </xf>
    <xf numFmtId="6" fontId="10" fillId="3" borderId="17" xfId="3" applyNumberFormat="1" applyFont="1" applyFill="1" applyBorder="1" applyAlignment="1">
      <alignment horizontal="center" vertical="center" wrapText="1"/>
    </xf>
    <xf numFmtId="168" fontId="14" fillId="0" borderId="18" xfId="4" applyNumberFormat="1" applyFont="1" applyBorder="1" applyAlignment="1">
      <alignment horizontal="center" vertical="center"/>
    </xf>
    <xf numFmtId="169" fontId="14" fillId="0" borderId="17" xfId="3" applyNumberFormat="1" applyFont="1" applyBorder="1" applyAlignment="1">
      <alignment horizontal="center" vertical="center"/>
    </xf>
    <xf numFmtId="170" fontId="14" fillId="0" borderId="17" xfId="3" applyNumberFormat="1" applyFont="1" applyBorder="1" applyAlignment="1">
      <alignment horizontal="center" vertical="center"/>
    </xf>
    <xf numFmtId="49" fontId="14" fillId="0" borderId="18" xfId="3" applyNumberFormat="1" applyFont="1" applyBorder="1" applyAlignment="1">
      <alignment horizontal="center" vertical="center"/>
    </xf>
    <xf numFmtId="6" fontId="10" fillId="3" borderId="18" xfId="3" applyNumberFormat="1" applyFont="1" applyFill="1" applyBorder="1" applyAlignment="1">
      <alignment horizontal="center" vertical="center" wrapText="1"/>
    </xf>
    <xf numFmtId="168" fontId="14" fillId="0" borderId="18" xfId="3" applyNumberFormat="1" applyFont="1" applyBorder="1" applyAlignment="1">
      <alignment horizontal="center" vertical="center"/>
    </xf>
    <xf numFmtId="169" fontId="14" fillId="0" borderId="18" xfId="3" applyNumberFormat="1" applyFont="1" applyFill="1" applyBorder="1" applyAlignment="1">
      <alignment horizontal="center" vertical="center"/>
    </xf>
    <xf numFmtId="169" fontId="14" fillId="0" borderId="18" xfId="3" applyNumberFormat="1" applyFont="1" applyBorder="1" applyAlignment="1">
      <alignment horizontal="center" vertical="center"/>
    </xf>
    <xf numFmtId="0" fontId="14" fillId="0" borderId="12" xfId="3" applyFont="1" applyBorder="1" applyAlignment="1">
      <alignment horizontal="center" vertical="center"/>
    </xf>
    <xf numFmtId="0" fontId="14" fillId="0" borderId="12" xfId="3" applyFont="1" applyBorder="1" applyAlignment="1">
      <alignment vertical="center"/>
    </xf>
    <xf numFmtId="6" fontId="10" fillId="3" borderId="12" xfId="3" applyNumberFormat="1" applyFont="1" applyFill="1" applyBorder="1" applyAlignment="1">
      <alignment horizontal="center" vertical="center" wrapText="1"/>
    </xf>
    <xf numFmtId="168" fontId="14" fillId="0" borderId="12" xfId="4" applyNumberFormat="1" applyFont="1" applyBorder="1" applyAlignment="1">
      <alignment horizontal="center" vertical="center"/>
    </xf>
    <xf numFmtId="169" fontId="14" fillId="0" borderId="12" xfId="3" applyNumberFormat="1" applyFont="1" applyBorder="1" applyAlignment="1">
      <alignment horizontal="center" vertical="center"/>
    </xf>
    <xf numFmtId="170" fontId="14" fillId="0" borderId="12" xfId="3" applyNumberFormat="1" applyFont="1" applyBorder="1" applyAlignment="1">
      <alignment horizontal="center" vertical="center"/>
    </xf>
    <xf numFmtId="49" fontId="14" fillId="0" borderId="12" xfId="3" applyNumberFormat="1" applyFont="1" applyBorder="1" applyAlignment="1">
      <alignment horizontal="center" vertical="center"/>
    </xf>
    <xf numFmtId="168" fontId="14" fillId="0" borderId="12" xfId="3" applyNumberFormat="1" applyFont="1" applyBorder="1" applyAlignment="1">
      <alignment horizontal="center" vertical="center"/>
    </xf>
    <xf numFmtId="169" fontId="14" fillId="0" borderId="12" xfId="3" applyNumberFormat="1" applyFont="1" applyFill="1" applyBorder="1" applyAlignment="1">
      <alignment horizontal="center" vertical="center"/>
    </xf>
    <xf numFmtId="0" fontId="10" fillId="3" borderId="12" xfId="3" applyFont="1" applyFill="1" applyBorder="1" applyAlignment="1">
      <alignment horizontal="center" vertical="center" wrapText="1"/>
    </xf>
    <xf numFmtId="0" fontId="14" fillId="0" borderId="12" xfId="3" applyFont="1" applyFill="1" applyBorder="1" applyAlignment="1">
      <alignment horizontal="center" vertical="center"/>
    </xf>
    <xf numFmtId="0" fontId="14" fillId="0" borderId="12" xfId="3" applyFont="1" applyFill="1" applyBorder="1" applyAlignment="1">
      <alignment vertical="center"/>
    </xf>
    <xf numFmtId="49" fontId="17" fillId="0" borderId="12" xfId="3" applyNumberFormat="1" applyFont="1" applyBorder="1" applyAlignment="1">
      <alignment horizontal="center" vertical="center"/>
    </xf>
    <xf numFmtId="0" fontId="17" fillId="0" borderId="12" xfId="3" applyFont="1" applyBorder="1" applyAlignment="1">
      <alignment vertical="center"/>
    </xf>
    <xf numFmtId="6" fontId="18" fillId="3" borderId="12" xfId="3" applyNumberFormat="1" applyFont="1" applyFill="1" applyBorder="1" applyAlignment="1">
      <alignment horizontal="center" vertical="center" wrapText="1"/>
    </xf>
    <xf numFmtId="168" fontId="17" fillId="0" borderId="12" xfId="3" applyNumberFormat="1" applyFont="1" applyBorder="1" applyAlignment="1">
      <alignment horizontal="center" vertical="center"/>
    </xf>
    <xf numFmtId="169" fontId="17" fillId="0" borderId="12" xfId="3" applyNumberFormat="1" applyFont="1" applyFill="1" applyBorder="1" applyAlignment="1">
      <alignment horizontal="center" vertical="center"/>
    </xf>
    <xf numFmtId="169" fontId="17" fillId="0" borderId="12" xfId="3" applyNumberFormat="1" applyFont="1" applyBorder="1" applyAlignment="1">
      <alignment horizontal="center" vertical="center"/>
    </xf>
    <xf numFmtId="0" fontId="18" fillId="3" borderId="12" xfId="3" applyFont="1" applyFill="1" applyBorder="1" applyAlignment="1">
      <alignment horizontal="center" vertical="center" wrapText="1"/>
    </xf>
    <xf numFmtId="0" fontId="17" fillId="0" borderId="19" xfId="3" applyFont="1" applyBorder="1" applyAlignment="1">
      <alignment vertical="center"/>
    </xf>
    <xf numFmtId="0" fontId="17" fillId="0" borderId="12" xfId="3" applyFont="1" applyBorder="1" applyAlignment="1">
      <alignment horizontal="center" vertical="center"/>
    </xf>
    <xf numFmtId="168" fontId="17" fillId="0" borderId="12" xfId="4" applyNumberFormat="1" applyFont="1" applyBorder="1" applyAlignment="1">
      <alignment horizontal="center" vertical="center"/>
    </xf>
    <xf numFmtId="170" fontId="17" fillId="0" borderId="12" xfId="3" applyNumberFormat="1" applyFont="1" applyBorder="1" applyAlignment="1">
      <alignment horizontal="center" vertical="center"/>
    </xf>
    <xf numFmtId="0" fontId="17" fillId="0" borderId="20" xfId="3" applyFont="1" applyBorder="1" applyAlignment="1">
      <alignment horizontal="center" vertical="center"/>
    </xf>
    <xf numFmtId="0" fontId="17" fillId="0" borderId="20" xfId="3" applyFont="1" applyBorder="1" applyAlignment="1">
      <alignment vertical="center"/>
    </xf>
    <xf numFmtId="6" fontId="18" fillId="3" borderId="20" xfId="3" applyNumberFormat="1" applyFont="1" applyFill="1" applyBorder="1" applyAlignment="1">
      <alignment horizontal="center" vertical="center" wrapText="1"/>
    </xf>
    <xf numFmtId="168" fontId="17" fillId="0" borderId="20" xfId="4" applyNumberFormat="1" applyFont="1" applyBorder="1" applyAlignment="1">
      <alignment horizontal="center" vertical="center"/>
    </xf>
    <xf numFmtId="169" fontId="17" fillId="0" borderId="20" xfId="3" applyNumberFormat="1" applyFont="1" applyBorder="1" applyAlignment="1">
      <alignment horizontal="center" vertical="center"/>
    </xf>
    <xf numFmtId="170" fontId="17" fillId="0" borderId="20" xfId="3" applyNumberFormat="1" applyFont="1" applyBorder="1" applyAlignment="1">
      <alignment horizontal="center" vertical="center"/>
    </xf>
    <xf numFmtId="0" fontId="11" fillId="0" borderId="0" xfId="0" applyFont="1" applyAlignment="1">
      <alignment wrapText="1"/>
    </xf>
    <xf numFmtId="168" fontId="2" fillId="0" borderId="0" xfId="0" applyNumberFormat="1" applyFont="1" applyBorder="1" applyAlignment="1">
      <alignment horizontal="center" vertical="center" wrapText="1"/>
    </xf>
    <xf numFmtId="0" fontId="0" fillId="0" borderId="0" xfId="0" applyBorder="1"/>
    <xf numFmtId="0" fontId="2" fillId="0" borderId="0" xfId="0" applyFont="1" applyBorder="1" applyAlignment="1">
      <alignment vertical="center" wrapText="1"/>
    </xf>
    <xf numFmtId="0" fontId="0" fillId="0" borderId="0" xfId="0" applyBorder="1" applyAlignment="1">
      <alignment vertical="center" wrapText="1"/>
    </xf>
    <xf numFmtId="168" fontId="0" fillId="0" borderId="0" xfId="0" applyNumberFormat="1" applyBorder="1" applyAlignment="1">
      <alignment horizontal="center" vertical="center" wrapText="1"/>
    </xf>
    <xf numFmtId="168" fontId="0" fillId="0" borderId="0" xfId="0" applyNumberFormat="1" applyBorder="1" applyAlignment="1">
      <alignment vertical="center" wrapText="1"/>
    </xf>
    <xf numFmtId="0" fontId="0" fillId="0" borderId="0" xfId="0" applyBorder="1" applyAlignment="1">
      <alignment horizontal="left" vertical="center" wrapText="1" indent="6"/>
    </xf>
    <xf numFmtId="168" fontId="2" fillId="0" borderId="0" xfId="0" applyNumberFormat="1" applyFont="1" applyBorder="1" applyAlignment="1">
      <alignment vertical="center" wrapText="1"/>
    </xf>
    <xf numFmtId="168" fontId="0" fillId="0" borderId="0" xfId="0" applyNumberFormat="1" applyBorder="1"/>
    <xf numFmtId="168" fontId="0" fillId="0" borderId="0" xfId="0" applyNumberFormat="1" applyBorder="1" applyAlignment="1">
      <alignment horizontal="center" vertical="center"/>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168" fontId="2" fillId="0" borderId="13" xfId="0" applyNumberFormat="1" applyFont="1" applyBorder="1" applyAlignment="1">
      <alignment horizontal="center" vertical="center" wrapText="1"/>
    </xf>
    <xf numFmtId="0" fontId="21" fillId="0" borderId="13" xfId="0" applyFont="1" applyBorder="1" applyAlignment="1">
      <alignment vertical="center" wrapText="1"/>
    </xf>
    <xf numFmtId="0" fontId="0" fillId="0" borderId="13" xfId="0" applyBorder="1" applyAlignment="1">
      <alignment vertical="center" wrapText="1"/>
    </xf>
    <xf numFmtId="168" fontId="0" fillId="0" borderId="13" xfId="0" applyNumberFormat="1" applyBorder="1" applyAlignment="1">
      <alignment vertical="center" wrapText="1"/>
    </xf>
    <xf numFmtId="0" fontId="0" fillId="0" borderId="13" xfId="0" applyBorder="1" applyAlignment="1">
      <alignment horizontal="left" vertical="center" wrapText="1" indent="6"/>
    </xf>
    <xf numFmtId="168" fontId="0" fillId="0" borderId="13" xfId="0" applyNumberFormat="1" applyBorder="1" applyAlignment="1">
      <alignment horizontal="center" vertical="center" wrapText="1"/>
    </xf>
    <xf numFmtId="0" fontId="19" fillId="0" borderId="13" xfId="0" applyFont="1" applyBorder="1" applyAlignment="1">
      <alignment vertical="center" wrapText="1"/>
    </xf>
    <xf numFmtId="168" fontId="2" fillId="0" borderId="13" xfId="0" applyNumberFormat="1" applyFont="1" applyBorder="1" applyAlignment="1">
      <alignment vertical="center" wrapText="1"/>
    </xf>
    <xf numFmtId="0" fontId="0" fillId="6" borderId="13" xfId="0" applyFill="1" applyBorder="1" applyAlignment="1">
      <alignment horizontal="left" vertical="center" wrapText="1" indent="6"/>
    </xf>
    <xf numFmtId="49" fontId="0" fillId="0" borderId="13" xfId="0" applyNumberFormat="1" applyBorder="1" applyAlignment="1">
      <alignment vertical="center" wrapText="1"/>
    </xf>
    <xf numFmtId="168" fontId="0" fillId="0" borderId="0" xfId="0" applyNumberFormat="1" applyBorder="1" applyAlignment="1">
      <alignment horizontal="center"/>
    </xf>
    <xf numFmtId="0" fontId="20" fillId="0" borderId="0" xfId="0" applyFont="1" applyBorder="1" applyAlignment="1">
      <alignment wrapText="1"/>
    </xf>
    <xf numFmtId="0" fontId="22" fillId="0" borderId="0" xfId="0" applyFont="1" applyBorder="1" applyAlignment="1">
      <alignment horizontal="center" wrapText="1"/>
    </xf>
    <xf numFmtId="0" fontId="0" fillId="0" borderId="13" xfId="0" applyFont="1" applyBorder="1" applyAlignment="1">
      <alignment vertical="center" wrapText="1"/>
    </xf>
    <xf numFmtId="168" fontId="0" fillId="0" borderId="13" xfId="0" applyNumberFormat="1" applyBorder="1" applyAlignment="1" applyProtection="1">
      <alignment horizontal="center" vertical="center" wrapText="1"/>
      <protection locked="0"/>
    </xf>
    <xf numFmtId="168" fontId="2" fillId="0" borderId="13" xfId="0" applyNumberFormat="1" applyFont="1" applyBorder="1" applyAlignment="1" applyProtection="1">
      <alignment horizontal="center" vertical="center" wrapText="1"/>
      <protection locked="0"/>
    </xf>
    <xf numFmtId="0" fontId="0" fillId="0" borderId="0" xfId="0" applyAlignment="1">
      <alignment wrapText="1"/>
    </xf>
    <xf numFmtId="0" fontId="2" fillId="0" borderId="0" xfId="0" applyFont="1" applyProtection="1"/>
    <xf numFmtId="0" fontId="0" fillId="0" borderId="0" xfId="0" applyProtection="1"/>
    <xf numFmtId="0" fontId="0" fillId="0" borderId="0" xfId="0" applyFont="1" applyAlignment="1" applyProtection="1"/>
    <xf numFmtId="0" fontId="0" fillId="0" borderId="0" xfId="0" applyAlignment="1" applyProtection="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3" fillId="0" borderId="0" xfId="3" applyFont="1" applyBorder="1" applyAlignment="1">
      <alignment horizontal="left" vertical="center"/>
    </xf>
    <xf numFmtId="0" fontId="15" fillId="0" borderId="0" xfId="3" applyFont="1" applyAlignment="1">
      <alignment horizontal="left"/>
    </xf>
    <xf numFmtId="0" fontId="15" fillId="0" borderId="0" xfId="3" applyFont="1" applyAlignment="1"/>
  </cellXfs>
  <cellStyles count="5">
    <cellStyle name="Comma 2" xfId="4" xr:uid="{8F46DE8C-C2FD-4B32-BB5C-D441C306C986}"/>
    <cellStyle name="Currency" xfId="1" builtinId="4"/>
    <cellStyle name="Normal" xfId="0" builtinId="0"/>
    <cellStyle name="Normal 2" xfId="3" xr:uid="{E2744CEF-57CB-4C76-82D2-3BC979609696}"/>
    <cellStyle name="Normal_calc-16-week" xfId="2" xr:uid="{B1695E4A-ED25-4E26-BAF9-F1A0E1BC6C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1019175</xdr:colOff>
      <xdr:row>6</xdr:row>
      <xdr:rowOff>219075</xdr:rowOff>
    </xdr:from>
    <xdr:to>
      <xdr:col>3</xdr:col>
      <xdr:colOff>9525</xdr:colOff>
      <xdr:row>9</xdr:row>
      <xdr:rowOff>9525</xdr:rowOff>
    </xdr:to>
    <xdr:cxnSp macro="">
      <xdr:nvCxnSpPr>
        <xdr:cNvPr id="3" name="Straight Arrow Connector 2">
          <a:extLst>
            <a:ext uri="{FF2B5EF4-FFF2-40B4-BE49-F238E27FC236}">
              <a16:creationId xmlns:a16="http://schemas.microsoft.com/office/drawing/2014/main" id="{7B8695C6-0A2E-440B-8743-6703881578CB}"/>
            </a:ext>
          </a:extLst>
        </xdr:cNvPr>
        <xdr:cNvCxnSpPr/>
      </xdr:nvCxnSpPr>
      <xdr:spPr>
        <a:xfrm flipH="1">
          <a:off x="4819650" y="1362075"/>
          <a:ext cx="1095375" cy="7905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9525</xdr:colOff>
      <xdr:row>8</xdr:row>
      <xdr:rowOff>104775</xdr:rowOff>
    </xdr:from>
    <xdr:to>
      <xdr:col>3</xdr:col>
      <xdr:colOff>28575</xdr:colOff>
      <xdr:row>12</xdr:row>
      <xdr:rowOff>28575</xdr:rowOff>
    </xdr:to>
    <xdr:cxnSp macro="">
      <xdr:nvCxnSpPr>
        <xdr:cNvPr id="4" name="Straight Arrow Connector 3">
          <a:extLst>
            <a:ext uri="{FF2B5EF4-FFF2-40B4-BE49-F238E27FC236}">
              <a16:creationId xmlns:a16="http://schemas.microsoft.com/office/drawing/2014/main" id="{CEADAE5B-3644-46A3-97CB-25FCFD017C4C}"/>
            </a:ext>
          </a:extLst>
        </xdr:cNvPr>
        <xdr:cNvCxnSpPr/>
      </xdr:nvCxnSpPr>
      <xdr:spPr>
        <a:xfrm flipH="1">
          <a:off x="4838700" y="2057400"/>
          <a:ext cx="1095375" cy="7905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00B9F2-BF75-4C5F-A472-5D06E7DBDB80}" name="Table1" displayName="Table1" ref="A1:A3" totalsRowShown="0">
  <autoFilter ref="A1:A3" xr:uid="{7E515796-59B3-4A07-8D21-3447626470AA}"/>
  <tableColumns count="1">
    <tableColumn id="1" xr3:uid="{D9EABD24-C8A4-4D5C-83E2-ECF983C9DA82}"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7BFA-7467-41A6-9AE4-E9E1622AA885}">
  <dimension ref="A3:B29"/>
  <sheetViews>
    <sheetView showGridLines="0" topLeftCell="A14" workbookViewId="0">
      <selection sqref="A1:XFD1048576"/>
    </sheetView>
  </sheetViews>
  <sheetFormatPr defaultColWidth="9.140625" defaultRowHeight="15" x14ac:dyDescent="0.25"/>
  <cols>
    <col min="1" max="1" width="9.140625" style="106"/>
    <col min="2" max="2" width="83.7109375" style="106" customWidth="1"/>
    <col min="3" max="16384" width="9.140625" style="106"/>
  </cols>
  <sheetData>
    <row r="3" spans="1:2" x14ac:dyDescent="0.25">
      <c r="A3" s="105" t="s">
        <v>133</v>
      </c>
    </row>
    <row r="4" spans="1:2" x14ac:dyDescent="0.25">
      <c r="A4" s="106" t="s">
        <v>148</v>
      </c>
    </row>
    <row r="6" spans="1:2" x14ac:dyDescent="0.25">
      <c r="A6" s="105" t="s">
        <v>134</v>
      </c>
    </row>
    <row r="7" spans="1:2" x14ac:dyDescent="0.25">
      <c r="A7" s="107" t="s">
        <v>135</v>
      </c>
      <c r="B7" s="108"/>
    </row>
    <row r="8" spans="1:2" x14ac:dyDescent="0.25">
      <c r="B8" s="106" t="s">
        <v>136</v>
      </c>
    </row>
    <row r="9" spans="1:2" x14ac:dyDescent="0.25">
      <c r="B9" s="106" t="s">
        <v>151</v>
      </c>
    </row>
    <row r="10" spans="1:2" s="108" customFormat="1" x14ac:dyDescent="0.25">
      <c r="A10" s="106"/>
      <c r="B10" s="106" t="s">
        <v>152</v>
      </c>
    </row>
    <row r="11" spans="1:2" x14ac:dyDescent="0.25">
      <c r="B11" s="106" t="s">
        <v>165</v>
      </c>
    </row>
    <row r="12" spans="1:2" x14ac:dyDescent="0.25">
      <c r="B12" s="106" t="s">
        <v>166</v>
      </c>
    </row>
    <row r="14" spans="1:2" x14ac:dyDescent="0.25">
      <c r="A14" s="105" t="s">
        <v>146</v>
      </c>
    </row>
    <row r="15" spans="1:2" x14ac:dyDescent="0.25">
      <c r="A15" s="106" t="s">
        <v>141</v>
      </c>
    </row>
    <row r="16" spans="1:2" x14ac:dyDescent="0.25">
      <c r="A16" s="106" t="s">
        <v>142</v>
      </c>
    </row>
    <row r="17" spans="1:1" x14ac:dyDescent="0.25">
      <c r="A17" s="106" t="s">
        <v>143</v>
      </c>
    </row>
    <row r="18" spans="1:1" x14ac:dyDescent="0.25">
      <c r="A18" s="106" t="s">
        <v>164</v>
      </c>
    </row>
    <row r="19" spans="1:1" x14ac:dyDescent="0.25">
      <c r="A19" s="106" t="s">
        <v>144</v>
      </c>
    </row>
    <row r="20" spans="1:1" x14ac:dyDescent="0.25">
      <c r="A20" s="106" t="s">
        <v>145</v>
      </c>
    </row>
    <row r="22" spans="1:1" x14ac:dyDescent="0.25">
      <c r="A22" s="105" t="s">
        <v>147</v>
      </c>
    </row>
    <row r="23" spans="1:1" x14ac:dyDescent="0.25">
      <c r="A23" s="106" t="s">
        <v>149</v>
      </c>
    </row>
    <row r="24" spans="1:1" x14ac:dyDescent="0.25">
      <c r="A24" s="106" t="s">
        <v>150</v>
      </c>
    </row>
    <row r="26" spans="1:1" x14ac:dyDescent="0.25">
      <c r="A26" s="105" t="s">
        <v>137</v>
      </c>
    </row>
    <row r="27" spans="1:1" x14ac:dyDescent="0.25">
      <c r="A27" s="106" t="s">
        <v>138</v>
      </c>
    </row>
    <row r="28" spans="1:1" x14ac:dyDescent="0.25">
      <c r="A28" s="106" t="s">
        <v>139</v>
      </c>
    </row>
    <row r="29" spans="1:1" x14ac:dyDescent="0.25">
      <c r="A29" s="106" t="s">
        <v>140</v>
      </c>
    </row>
  </sheetData>
  <sheetProtection algorithmName="SHA-512" hashValue="Ssk6/LwK4IiHmGxHnGeo9rTOuDe0B7l+5BJC/I47WDKG1nieaABWo2Wh4VYk99O1XkjbGoECHGbAz5whKf4B/w==" saltValue="+L39vy7OsRVe6CNfQGybnQ==" spinCount="100000" sheet="1" objects="1" scenario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BEFD5-B7E7-42B4-9A10-59B16ACD27AB}">
  <sheetPr>
    <tabColor rgb="FF7030A0"/>
    <pageSetUpPr fitToPage="1"/>
  </sheetPr>
  <dimension ref="A1:F42"/>
  <sheetViews>
    <sheetView workbookViewId="0">
      <selection sqref="A1:F1"/>
    </sheetView>
  </sheetViews>
  <sheetFormatPr defaultColWidth="9.140625" defaultRowHeight="15" x14ac:dyDescent="0.25"/>
  <cols>
    <col min="1" max="2" width="31.28515625" style="77" customWidth="1"/>
    <col min="3" max="3" width="17.28515625" style="98" customWidth="1"/>
    <col min="4" max="4" width="17.28515625" style="77" customWidth="1"/>
    <col min="5" max="5" width="17.28515625" style="85" customWidth="1"/>
    <col min="6" max="6" width="17.28515625" style="98" customWidth="1"/>
    <col min="7" max="16384" width="9.140625" style="77"/>
  </cols>
  <sheetData>
    <row r="1" spans="1:6" x14ac:dyDescent="0.25">
      <c r="A1" s="109" t="s">
        <v>110</v>
      </c>
      <c r="B1" s="110"/>
      <c r="C1" s="110"/>
      <c r="D1" s="110"/>
      <c r="E1" s="110"/>
      <c r="F1" s="110"/>
    </row>
    <row r="2" spans="1:6" ht="144" x14ac:dyDescent="0.25">
      <c r="A2" s="89" t="s">
        <v>153</v>
      </c>
      <c r="B2" s="87" t="s">
        <v>97</v>
      </c>
      <c r="C2" s="87" t="s">
        <v>109</v>
      </c>
      <c r="D2" s="87" t="s">
        <v>105</v>
      </c>
      <c r="E2" s="88" t="s">
        <v>98</v>
      </c>
      <c r="F2" s="88" t="s">
        <v>102</v>
      </c>
    </row>
    <row r="3" spans="1:6" ht="30" x14ac:dyDescent="0.25">
      <c r="A3" s="101" t="s">
        <v>117</v>
      </c>
      <c r="B3" s="101" t="s">
        <v>118</v>
      </c>
      <c r="C3" s="93">
        <v>94.33</v>
      </c>
      <c r="D3" s="92">
        <v>20</v>
      </c>
      <c r="E3" s="93">
        <v>1886.8</v>
      </c>
      <c r="F3" s="93"/>
    </row>
    <row r="4" spans="1:6" ht="30" x14ac:dyDescent="0.25">
      <c r="A4" s="101" t="s">
        <v>119</v>
      </c>
      <c r="B4" s="101" t="s">
        <v>118</v>
      </c>
      <c r="C4" s="93">
        <v>94.33</v>
      </c>
      <c r="D4" s="92">
        <v>20</v>
      </c>
      <c r="E4" s="93">
        <f t="shared" ref="E4:E9" si="0">C4*D4</f>
        <v>1886.6</v>
      </c>
      <c r="F4" s="93"/>
    </row>
    <row r="5" spans="1:6" ht="30" x14ac:dyDescent="0.25">
      <c r="A5" s="101" t="s">
        <v>154</v>
      </c>
      <c r="B5" s="101" t="s">
        <v>118</v>
      </c>
      <c r="C5" s="93">
        <v>94.33</v>
      </c>
      <c r="D5" s="92">
        <v>20</v>
      </c>
      <c r="E5" s="93">
        <f t="shared" si="0"/>
        <v>1886.6</v>
      </c>
      <c r="F5" s="93"/>
    </row>
    <row r="6" spans="1:6" ht="30" x14ac:dyDescent="0.25">
      <c r="A6" s="101" t="s">
        <v>155</v>
      </c>
      <c r="B6" s="101" t="s">
        <v>131</v>
      </c>
      <c r="C6" s="93"/>
      <c r="D6" s="92"/>
      <c r="E6" s="93">
        <f t="shared" si="0"/>
        <v>0</v>
      </c>
      <c r="F6" s="93">
        <v>911.7</v>
      </c>
    </row>
    <row r="7" spans="1:6" x14ac:dyDescent="0.25">
      <c r="A7" s="101"/>
      <c r="B7" s="101"/>
      <c r="C7" s="93"/>
      <c r="D7" s="92"/>
      <c r="E7" s="93">
        <f t="shared" si="0"/>
        <v>0</v>
      </c>
      <c r="F7" s="93"/>
    </row>
    <row r="8" spans="1:6" x14ac:dyDescent="0.25">
      <c r="A8" s="101"/>
      <c r="B8" s="101"/>
      <c r="C8" s="93"/>
      <c r="D8" s="92"/>
      <c r="E8" s="93">
        <f t="shared" si="0"/>
        <v>0</v>
      </c>
      <c r="F8" s="93"/>
    </row>
    <row r="9" spans="1:6" x14ac:dyDescent="0.25">
      <c r="A9" s="101"/>
      <c r="B9" s="101"/>
      <c r="C9" s="93"/>
      <c r="D9" s="92"/>
      <c r="E9" s="93">
        <f t="shared" si="0"/>
        <v>0</v>
      </c>
      <c r="F9" s="93"/>
    </row>
    <row r="10" spans="1:6" x14ac:dyDescent="0.25">
      <c r="A10" s="86" t="s">
        <v>103</v>
      </c>
      <c r="B10" s="90"/>
      <c r="C10" s="93"/>
      <c r="D10" s="92"/>
      <c r="E10" s="88">
        <f>SUM(E3:E9)</f>
        <v>5660</v>
      </c>
      <c r="F10" s="88">
        <f>SUM(F3:F9)</f>
        <v>911.7</v>
      </c>
    </row>
    <row r="11" spans="1:6" x14ac:dyDescent="0.25">
      <c r="A11" s="78"/>
      <c r="B11" s="79"/>
      <c r="C11" s="80"/>
      <c r="D11" s="82"/>
      <c r="E11" s="76"/>
      <c r="F11" s="76"/>
    </row>
    <row r="12" spans="1:6" x14ac:dyDescent="0.25">
      <c r="A12" s="78"/>
      <c r="B12" s="79"/>
      <c r="C12" s="80"/>
      <c r="D12" s="82"/>
      <c r="E12" s="76"/>
      <c r="F12" s="76"/>
    </row>
    <row r="13" spans="1:6" x14ac:dyDescent="0.25">
      <c r="A13" s="79"/>
      <c r="B13" s="79"/>
      <c r="C13" s="80"/>
      <c r="D13" s="82"/>
      <c r="E13" s="80"/>
      <c r="F13" s="80"/>
    </row>
    <row r="14" spans="1:6" x14ac:dyDescent="0.25">
      <c r="A14" s="111" t="s">
        <v>99</v>
      </c>
      <c r="B14" s="112"/>
      <c r="C14" s="112"/>
      <c r="D14" s="112"/>
      <c r="E14" s="112"/>
      <c r="F14" s="113"/>
    </row>
    <row r="15" spans="1:6" ht="96" x14ac:dyDescent="0.25">
      <c r="A15" s="89" t="s">
        <v>156</v>
      </c>
      <c r="B15" s="87" t="s">
        <v>97</v>
      </c>
      <c r="C15" s="87" t="s">
        <v>108</v>
      </c>
      <c r="D15" s="96"/>
      <c r="E15" s="88" t="s">
        <v>98</v>
      </c>
      <c r="F15" s="88" t="s">
        <v>102</v>
      </c>
    </row>
    <row r="16" spans="1:6" ht="30" x14ac:dyDescent="0.25">
      <c r="A16" s="101" t="s">
        <v>120</v>
      </c>
      <c r="B16" s="101" t="s">
        <v>121</v>
      </c>
      <c r="C16" s="93"/>
      <c r="D16" s="96"/>
      <c r="E16" s="93">
        <f>C16</f>
        <v>0</v>
      </c>
      <c r="F16" s="93"/>
    </row>
    <row r="17" spans="1:6" ht="30" x14ac:dyDescent="0.25">
      <c r="A17" s="101"/>
      <c r="B17" s="101" t="s">
        <v>123</v>
      </c>
      <c r="C17" s="93">
        <v>1410</v>
      </c>
      <c r="D17" s="96"/>
      <c r="E17" s="93">
        <f t="shared" ref="E17:E21" si="1">C17</f>
        <v>1410</v>
      </c>
      <c r="F17" s="93"/>
    </row>
    <row r="18" spans="1:6" x14ac:dyDescent="0.25">
      <c r="A18" s="101"/>
      <c r="B18" s="101" t="s">
        <v>122</v>
      </c>
      <c r="C18" s="93">
        <v>120</v>
      </c>
      <c r="D18" s="96"/>
      <c r="E18" s="93">
        <f t="shared" si="1"/>
        <v>120</v>
      </c>
      <c r="F18" s="93"/>
    </row>
    <row r="19" spans="1:6" x14ac:dyDescent="0.25">
      <c r="A19" s="101"/>
      <c r="B19" s="101" t="s">
        <v>124</v>
      </c>
      <c r="C19" s="93"/>
      <c r="D19" s="96"/>
      <c r="E19" s="93">
        <f t="shared" si="1"/>
        <v>0</v>
      </c>
      <c r="F19" s="93" t="s">
        <v>125</v>
      </c>
    </row>
    <row r="20" spans="1:6" x14ac:dyDescent="0.25">
      <c r="A20" s="101" t="s">
        <v>130</v>
      </c>
      <c r="B20" s="101" t="s">
        <v>124</v>
      </c>
      <c r="C20" s="93"/>
      <c r="D20" s="96"/>
      <c r="E20" s="93">
        <f t="shared" si="1"/>
        <v>0</v>
      </c>
      <c r="F20" s="93" t="s">
        <v>125</v>
      </c>
    </row>
    <row r="21" spans="1:6" x14ac:dyDescent="0.25">
      <c r="A21" s="101"/>
      <c r="B21" s="101"/>
      <c r="C21" s="93"/>
      <c r="D21" s="96"/>
      <c r="E21" s="93">
        <f t="shared" si="1"/>
        <v>0</v>
      </c>
      <c r="F21" s="93"/>
    </row>
    <row r="22" spans="1:6" x14ac:dyDescent="0.25">
      <c r="A22" s="86" t="s">
        <v>104</v>
      </c>
      <c r="B22" s="90"/>
      <c r="C22" s="93"/>
      <c r="D22" s="96"/>
      <c r="E22" s="93">
        <f>SUM(E16:E21)</f>
        <v>1530</v>
      </c>
      <c r="F22" s="93">
        <f>SUM(F16:F21)</f>
        <v>0</v>
      </c>
    </row>
    <row r="23" spans="1:6" x14ac:dyDescent="0.25">
      <c r="A23" s="78"/>
      <c r="B23" s="79"/>
      <c r="C23" s="80"/>
      <c r="E23" s="80"/>
      <c r="F23" s="80"/>
    </row>
    <row r="24" spans="1:6" x14ac:dyDescent="0.25">
      <c r="A24" s="78"/>
      <c r="B24" s="79"/>
      <c r="C24" s="80"/>
      <c r="E24" s="80"/>
      <c r="F24" s="80"/>
    </row>
    <row r="25" spans="1:6" x14ac:dyDescent="0.25">
      <c r="A25" s="78"/>
      <c r="B25" s="79"/>
      <c r="C25" s="80"/>
      <c r="E25" s="80"/>
      <c r="F25" s="80"/>
    </row>
    <row r="26" spans="1:6" x14ac:dyDescent="0.25">
      <c r="A26" s="78"/>
      <c r="B26" s="79"/>
      <c r="C26" s="80"/>
      <c r="D26" s="82"/>
      <c r="E26" s="80"/>
      <c r="F26" s="80"/>
    </row>
    <row r="27" spans="1:6" x14ac:dyDescent="0.25">
      <c r="A27" s="111" t="s">
        <v>100</v>
      </c>
      <c r="B27" s="112"/>
      <c r="C27" s="112"/>
      <c r="D27" s="112"/>
      <c r="E27" s="112"/>
      <c r="F27" s="113"/>
    </row>
    <row r="28" spans="1:6" ht="108" x14ac:dyDescent="0.25">
      <c r="A28" s="89" t="s">
        <v>106</v>
      </c>
      <c r="B28" s="87" t="s">
        <v>97</v>
      </c>
      <c r="C28" s="87" t="s">
        <v>108</v>
      </c>
      <c r="D28" s="96"/>
      <c r="E28" s="88" t="s">
        <v>98</v>
      </c>
      <c r="F28" s="88" t="s">
        <v>102</v>
      </c>
    </row>
    <row r="29" spans="1:6" ht="30" x14ac:dyDescent="0.25">
      <c r="A29" s="77" t="s">
        <v>127</v>
      </c>
      <c r="B29" s="101" t="s">
        <v>126</v>
      </c>
      <c r="C29" s="93">
        <v>600</v>
      </c>
      <c r="D29" s="96"/>
      <c r="E29" s="93">
        <f>C29</f>
        <v>600</v>
      </c>
      <c r="F29" s="93"/>
    </row>
    <row r="30" spans="1:6" ht="45" x14ac:dyDescent="0.25">
      <c r="A30" s="101" t="s">
        <v>128</v>
      </c>
      <c r="B30" s="101" t="s">
        <v>129</v>
      </c>
      <c r="C30" s="93">
        <v>450</v>
      </c>
      <c r="D30" s="96"/>
      <c r="E30" s="93">
        <f t="shared" ref="E30:E34" si="2">C30</f>
        <v>450</v>
      </c>
      <c r="F30" s="93"/>
    </row>
    <row r="31" spans="1:6" x14ac:dyDescent="0.25">
      <c r="A31" s="101"/>
      <c r="B31" s="101"/>
      <c r="C31" s="93"/>
      <c r="D31" s="96"/>
      <c r="E31" s="93">
        <f t="shared" si="2"/>
        <v>0</v>
      </c>
      <c r="F31" s="93"/>
    </row>
    <row r="32" spans="1:6" x14ac:dyDescent="0.25">
      <c r="A32" s="101"/>
      <c r="B32" s="101"/>
      <c r="C32" s="93"/>
      <c r="D32" s="96"/>
      <c r="E32" s="93">
        <f t="shared" si="2"/>
        <v>0</v>
      </c>
      <c r="F32" s="93"/>
    </row>
    <row r="33" spans="1:6" x14ac:dyDescent="0.25">
      <c r="A33" s="101"/>
      <c r="B33" s="101"/>
      <c r="C33" s="93"/>
      <c r="D33" s="96"/>
      <c r="E33" s="93">
        <f t="shared" si="2"/>
        <v>0</v>
      </c>
      <c r="F33" s="93"/>
    </row>
    <row r="34" spans="1:6" x14ac:dyDescent="0.25">
      <c r="A34" s="101"/>
      <c r="B34" s="101"/>
      <c r="C34" s="93"/>
      <c r="D34" s="96"/>
      <c r="E34" s="93">
        <f t="shared" si="2"/>
        <v>0</v>
      </c>
      <c r="F34" s="93"/>
    </row>
    <row r="35" spans="1:6" x14ac:dyDescent="0.25">
      <c r="A35" s="86" t="s">
        <v>107</v>
      </c>
      <c r="B35" s="90"/>
      <c r="C35" s="93"/>
      <c r="D35" s="96"/>
      <c r="E35" s="88">
        <f>SUM(E29:E34)</f>
        <v>1050</v>
      </c>
      <c r="F35" s="88">
        <f>SUM(F29:F34)</f>
        <v>0</v>
      </c>
    </row>
    <row r="36" spans="1:6" x14ac:dyDescent="0.25">
      <c r="A36" s="90"/>
      <c r="B36" s="90"/>
      <c r="C36" s="93"/>
      <c r="D36" s="92"/>
      <c r="E36" s="93"/>
      <c r="F36" s="93"/>
    </row>
    <row r="37" spans="1:6" x14ac:dyDescent="0.25">
      <c r="A37" s="90"/>
      <c r="B37" s="90"/>
      <c r="C37" s="93"/>
      <c r="D37" s="92"/>
      <c r="E37" s="93"/>
      <c r="F37" s="93"/>
    </row>
    <row r="38" spans="1:6" x14ac:dyDescent="0.25">
      <c r="A38" s="86" t="s">
        <v>101</v>
      </c>
      <c r="B38" s="90"/>
      <c r="C38" s="93"/>
      <c r="D38" s="92"/>
      <c r="E38" s="93">
        <f>E35+E22+E10</f>
        <v>8240</v>
      </c>
      <c r="F38" s="93">
        <f>F35+F22+F10</f>
        <v>911.7</v>
      </c>
    </row>
    <row r="39" spans="1:6" ht="36.75" x14ac:dyDescent="0.25">
      <c r="B39" s="100" t="s">
        <v>157</v>
      </c>
    </row>
    <row r="40" spans="1:6" ht="26.25" x14ac:dyDescent="0.25">
      <c r="A40" s="99" t="s">
        <v>158</v>
      </c>
      <c r="B40" s="77" t="s">
        <v>112</v>
      </c>
    </row>
    <row r="41" spans="1:6" ht="39" x14ac:dyDescent="0.25">
      <c r="A41" s="99" t="s">
        <v>115</v>
      </c>
      <c r="B41" s="77" t="s">
        <v>112</v>
      </c>
    </row>
    <row r="42" spans="1:6" ht="39" x14ac:dyDescent="0.25">
      <c r="A42" s="99" t="s">
        <v>116</v>
      </c>
      <c r="B42" s="77" t="s">
        <v>112</v>
      </c>
    </row>
  </sheetData>
  <sheetProtection algorithmName="SHA-512" hashValue="XqE7B+RdaaNPk4zK+iELZMND1VPEVN4AirR/RyadPaUA5m8nur+iej9mg0DXLHVBW7UskOLj5/tLWMHx+QcA3w==" saltValue="V0dtiwmWb3Y4Dv/UFxSbdQ==" spinCount="100000" sheet="1" objects="1" scenarios="1"/>
  <mergeCells count="3">
    <mergeCell ref="A1:F1"/>
    <mergeCell ref="A14:F14"/>
    <mergeCell ref="A27:F27"/>
  </mergeCells>
  <pageMargins left="0.70866141732283472" right="0.70866141732283472" top="0.74803149606299213" bottom="0.74803149606299213" header="0.31496062992125984" footer="0.31496062992125984"/>
  <pageSetup paperSize="9" scale="66"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promptTitle="Confirmation email" prompt="Choose from the dropdown to indicate whether or not you have received  a confirmation email from LTC" xr:uid="{A655097E-CCD5-4164-ACE0-BB2BA0CADC60}">
          <x14:formula1>
            <xm:f>Sheet6!$A$2:$A$3</xm:f>
          </x14:formula1>
          <xm:sqref>B42</xm:sqref>
        </x14:dataValidation>
        <x14:dataValidation type="list" allowBlank="1" showInputMessage="1" showErrorMessage="1" promptTitle="Email" prompt="Use the dropdown list to indicate if you have emailed LTC to request in-kind support" xr:uid="{02EC910E-78DC-493D-8F2A-F2DC300FD423}">
          <x14:formula1>
            <xm:f>Sheet6!$A$2:$A$3</xm:f>
          </x14:formula1>
          <xm:sqref>B41</xm:sqref>
        </x14:dataValidation>
        <x14:dataValidation type="list" showInputMessage="1" showErrorMessage="1" promptTitle="In kind support from LTC" prompt="Choose from the dropdown to indicate your intention to utilise in-kind support from LTC" xr:uid="{A84197A3-4506-4184-B7D5-7AF6C9C7AC9F}">
          <x14:formula1>
            <xm:f>Sheet6!$A$2:$A$3</xm:f>
          </x14:formula1>
          <xm:sqref>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BAB8-EA13-4EE4-BCAD-F4B2B0ED6490}">
  <sheetPr>
    <tabColor theme="8" tint="0.39997558519241921"/>
    <pageSetUpPr fitToPage="1"/>
  </sheetPr>
  <dimension ref="A1:F42"/>
  <sheetViews>
    <sheetView workbookViewId="0">
      <selection activeCell="A40" sqref="A1:XFD1048576"/>
    </sheetView>
  </sheetViews>
  <sheetFormatPr defaultColWidth="9.140625" defaultRowHeight="15" x14ac:dyDescent="0.25"/>
  <cols>
    <col min="1" max="2" width="31.28515625" style="77" customWidth="1"/>
    <col min="3" max="3" width="17.28515625" style="84" customWidth="1"/>
    <col min="4" max="4" width="17.28515625" style="77" customWidth="1"/>
    <col min="5" max="5" width="17.28515625" style="85" customWidth="1"/>
    <col min="6" max="6" width="17.28515625" style="84" customWidth="1"/>
    <col min="7" max="16384" width="9.140625" style="77"/>
  </cols>
  <sheetData>
    <row r="1" spans="1:6" x14ac:dyDescent="0.25">
      <c r="A1" s="109" t="s">
        <v>110</v>
      </c>
      <c r="B1" s="110"/>
      <c r="C1" s="110"/>
      <c r="D1" s="110"/>
      <c r="E1" s="110"/>
      <c r="F1" s="110"/>
    </row>
    <row r="2" spans="1:6" ht="144" x14ac:dyDescent="0.25">
      <c r="A2" s="89" t="s">
        <v>153</v>
      </c>
      <c r="B2" s="87" t="s">
        <v>97</v>
      </c>
      <c r="C2" s="87" t="s">
        <v>109</v>
      </c>
      <c r="D2" s="87" t="s">
        <v>105</v>
      </c>
      <c r="E2" s="88" t="s">
        <v>98</v>
      </c>
      <c r="F2" s="88" t="s">
        <v>102</v>
      </c>
    </row>
    <row r="3" spans="1:6" x14ac:dyDescent="0.25">
      <c r="A3" s="94"/>
      <c r="B3" s="90"/>
      <c r="C3" s="91"/>
      <c r="D3" s="92"/>
      <c r="E3" s="102">
        <f>C3*D3</f>
        <v>0</v>
      </c>
      <c r="F3" s="91"/>
    </row>
    <row r="4" spans="1:6" x14ac:dyDescent="0.25">
      <c r="A4" s="94"/>
      <c r="B4" s="90"/>
      <c r="C4" s="91"/>
      <c r="D4" s="92"/>
      <c r="E4" s="102">
        <f t="shared" ref="E4:E9" si="0">C4*D4</f>
        <v>0</v>
      </c>
      <c r="F4" s="91"/>
    </row>
    <row r="5" spans="1:6" x14ac:dyDescent="0.25">
      <c r="A5" s="94"/>
      <c r="B5" s="90"/>
      <c r="C5" s="91"/>
      <c r="D5" s="92"/>
      <c r="E5" s="102">
        <f t="shared" si="0"/>
        <v>0</v>
      </c>
      <c r="F5" s="91"/>
    </row>
    <row r="6" spans="1:6" x14ac:dyDescent="0.25">
      <c r="A6" s="94"/>
      <c r="B6" s="90"/>
      <c r="C6" s="91"/>
      <c r="D6" s="92"/>
      <c r="E6" s="102">
        <f t="shared" si="0"/>
        <v>0</v>
      </c>
      <c r="F6" s="91"/>
    </row>
    <row r="7" spans="1:6" x14ac:dyDescent="0.25">
      <c r="A7" s="94"/>
      <c r="B7" s="90"/>
      <c r="C7" s="91"/>
      <c r="D7" s="92"/>
      <c r="E7" s="102">
        <f t="shared" si="0"/>
        <v>0</v>
      </c>
      <c r="F7" s="91"/>
    </row>
    <row r="8" spans="1:6" x14ac:dyDescent="0.25">
      <c r="A8" s="90"/>
      <c r="B8" s="90"/>
      <c r="C8" s="91"/>
      <c r="D8" s="92"/>
      <c r="E8" s="102">
        <f t="shared" si="0"/>
        <v>0</v>
      </c>
      <c r="F8" s="91"/>
    </row>
    <row r="9" spans="1:6" x14ac:dyDescent="0.25">
      <c r="A9" s="90"/>
      <c r="B9" s="90"/>
      <c r="C9" s="91"/>
      <c r="D9" s="92"/>
      <c r="E9" s="102">
        <f t="shared" si="0"/>
        <v>0</v>
      </c>
      <c r="F9" s="91"/>
    </row>
    <row r="10" spans="1:6" x14ac:dyDescent="0.25">
      <c r="A10" s="86" t="s">
        <v>103</v>
      </c>
      <c r="B10" s="90"/>
      <c r="C10" s="91"/>
      <c r="D10" s="92"/>
      <c r="E10" s="103">
        <f>SUM(E3:E9)</f>
        <v>0</v>
      </c>
      <c r="F10" s="95">
        <f>SUM(F3:F9)</f>
        <v>0</v>
      </c>
    </row>
    <row r="11" spans="1:6" x14ac:dyDescent="0.25">
      <c r="A11" s="78"/>
      <c r="B11" s="79"/>
      <c r="C11" s="81"/>
      <c r="D11" s="82"/>
      <c r="E11" s="76"/>
      <c r="F11" s="83"/>
    </row>
    <row r="12" spans="1:6" x14ac:dyDescent="0.25">
      <c r="A12" s="78"/>
      <c r="B12" s="79"/>
      <c r="C12" s="81"/>
      <c r="D12" s="82"/>
      <c r="E12" s="76"/>
      <c r="F12" s="83"/>
    </row>
    <row r="13" spans="1:6" x14ac:dyDescent="0.25">
      <c r="A13" s="79"/>
      <c r="B13" s="79"/>
      <c r="C13" s="81"/>
      <c r="D13" s="82"/>
      <c r="E13" s="80"/>
      <c r="F13" s="81"/>
    </row>
    <row r="14" spans="1:6" x14ac:dyDescent="0.25">
      <c r="A14" s="111" t="s">
        <v>99</v>
      </c>
      <c r="B14" s="112"/>
      <c r="C14" s="112"/>
      <c r="D14" s="112"/>
      <c r="E14" s="112"/>
      <c r="F14" s="113"/>
    </row>
    <row r="15" spans="1:6" ht="96" x14ac:dyDescent="0.25">
      <c r="A15" s="89" t="s">
        <v>156</v>
      </c>
      <c r="B15" s="87" t="s">
        <v>97</v>
      </c>
      <c r="C15" s="87" t="s">
        <v>108</v>
      </c>
      <c r="D15" s="96"/>
      <c r="E15" s="88" t="s">
        <v>98</v>
      </c>
      <c r="F15" s="88" t="s">
        <v>102</v>
      </c>
    </row>
    <row r="16" spans="1:6" x14ac:dyDescent="0.25">
      <c r="A16" s="89"/>
      <c r="B16" s="90"/>
      <c r="C16" s="91"/>
      <c r="D16" s="96"/>
      <c r="E16" s="102">
        <f>C16</f>
        <v>0</v>
      </c>
      <c r="F16" s="91"/>
    </row>
    <row r="17" spans="1:6" x14ac:dyDescent="0.25">
      <c r="A17" s="89"/>
      <c r="B17" s="90"/>
      <c r="C17" s="91"/>
      <c r="D17" s="96"/>
      <c r="E17" s="102">
        <f t="shared" ref="E17:E21" si="1">C17</f>
        <v>0</v>
      </c>
      <c r="F17" s="91"/>
    </row>
    <row r="18" spans="1:6" x14ac:dyDescent="0.25">
      <c r="A18" s="89"/>
      <c r="B18" s="90"/>
      <c r="C18" s="91"/>
      <c r="D18" s="96"/>
      <c r="E18" s="102">
        <f t="shared" si="1"/>
        <v>0</v>
      </c>
      <c r="F18" s="91"/>
    </row>
    <row r="19" spans="1:6" x14ac:dyDescent="0.25">
      <c r="A19" s="89"/>
      <c r="B19" s="90"/>
      <c r="C19" s="91"/>
      <c r="D19" s="96"/>
      <c r="E19" s="102">
        <f t="shared" si="1"/>
        <v>0</v>
      </c>
      <c r="F19" s="91"/>
    </row>
    <row r="20" spans="1:6" x14ac:dyDescent="0.25">
      <c r="A20" s="90"/>
      <c r="B20" s="90"/>
      <c r="C20" s="91"/>
      <c r="D20" s="96"/>
      <c r="E20" s="102">
        <f t="shared" si="1"/>
        <v>0</v>
      </c>
      <c r="F20" s="91"/>
    </row>
    <row r="21" spans="1:6" x14ac:dyDescent="0.25">
      <c r="A21" s="90"/>
      <c r="B21" s="90"/>
      <c r="C21" s="91"/>
      <c r="D21" s="96"/>
      <c r="E21" s="102">
        <f t="shared" si="1"/>
        <v>0</v>
      </c>
      <c r="F21" s="91"/>
    </row>
    <row r="22" spans="1:6" x14ac:dyDescent="0.25">
      <c r="A22" s="86" t="s">
        <v>104</v>
      </c>
      <c r="B22" s="90"/>
      <c r="C22" s="91"/>
      <c r="D22" s="96"/>
      <c r="E22" s="103">
        <f>SUM(E16:E21)</f>
        <v>0</v>
      </c>
      <c r="F22" s="95">
        <f>SUM(F16:F21)</f>
        <v>0</v>
      </c>
    </row>
    <row r="23" spans="1:6" x14ac:dyDescent="0.25">
      <c r="A23" s="78"/>
      <c r="B23" s="79"/>
      <c r="C23" s="81"/>
      <c r="E23" s="80"/>
      <c r="F23" s="81"/>
    </row>
    <row r="24" spans="1:6" x14ac:dyDescent="0.25">
      <c r="A24" s="78"/>
      <c r="B24" s="79"/>
      <c r="C24" s="81"/>
      <c r="E24" s="80"/>
      <c r="F24" s="81"/>
    </row>
    <row r="25" spans="1:6" x14ac:dyDescent="0.25">
      <c r="A25" s="78"/>
      <c r="B25" s="79"/>
      <c r="C25" s="81"/>
      <c r="E25" s="80"/>
      <c r="F25" s="81"/>
    </row>
    <row r="26" spans="1:6" x14ac:dyDescent="0.25">
      <c r="A26" s="78"/>
      <c r="B26" s="79"/>
      <c r="C26" s="81"/>
      <c r="D26" s="82"/>
      <c r="E26" s="80"/>
      <c r="F26" s="81"/>
    </row>
    <row r="27" spans="1:6" x14ac:dyDescent="0.25">
      <c r="A27" s="111" t="s">
        <v>100</v>
      </c>
      <c r="B27" s="112"/>
      <c r="C27" s="112"/>
      <c r="D27" s="112"/>
      <c r="E27" s="112"/>
      <c r="F27" s="113"/>
    </row>
    <row r="28" spans="1:6" ht="108" x14ac:dyDescent="0.25">
      <c r="A28" s="89" t="s">
        <v>106</v>
      </c>
      <c r="B28" s="87" t="s">
        <v>97</v>
      </c>
      <c r="C28" s="87" t="s">
        <v>108</v>
      </c>
      <c r="D28" s="96"/>
      <c r="E28" s="88" t="s">
        <v>98</v>
      </c>
      <c r="F28" s="88" t="s">
        <v>102</v>
      </c>
    </row>
    <row r="29" spans="1:6" x14ac:dyDescent="0.25">
      <c r="A29" s="89"/>
      <c r="B29" s="97"/>
      <c r="C29" s="91"/>
      <c r="D29" s="96"/>
      <c r="E29" s="102">
        <f>C29</f>
        <v>0</v>
      </c>
      <c r="F29" s="91"/>
    </row>
    <row r="30" spans="1:6" x14ac:dyDescent="0.25">
      <c r="A30" s="89"/>
      <c r="B30" s="97"/>
      <c r="C30" s="91"/>
      <c r="D30" s="96"/>
      <c r="E30" s="102">
        <f t="shared" ref="E30:E34" si="2">C30</f>
        <v>0</v>
      </c>
      <c r="F30" s="91"/>
    </row>
    <row r="31" spans="1:6" x14ac:dyDescent="0.25">
      <c r="A31" s="89"/>
      <c r="B31" s="97"/>
      <c r="C31" s="91"/>
      <c r="D31" s="96"/>
      <c r="E31" s="102">
        <f t="shared" si="2"/>
        <v>0</v>
      </c>
      <c r="F31" s="91"/>
    </row>
    <row r="32" spans="1:6" x14ac:dyDescent="0.25">
      <c r="A32" s="89"/>
      <c r="B32" s="97"/>
      <c r="C32" s="91"/>
      <c r="D32" s="96"/>
      <c r="E32" s="102">
        <f t="shared" si="2"/>
        <v>0</v>
      </c>
      <c r="F32" s="91"/>
    </row>
    <row r="33" spans="1:6" x14ac:dyDescent="0.25">
      <c r="A33" s="90"/>
      <c r="B33" s="97"/>
      <c r="C33" s="91"/>
      <c r="D33" s="96"/>
      <c r="E33" s="102">
        <f t="shared" si="2"/>
        <v>0</v>
      </c>
      <c r="F33" s="91"/>
    </row>
    <row r="34" spans="1:6" x14ac:dyDescent="0.25">
      <c r="A34" s="90"/>
      <c r="B34" s="97"/>
      <c r="C34" s="91"/>
      <c r="D34" s="96"/>
      <c r="E34" s="102">
        <f t="shared" si="2"/>
        <v>0</v>
      </c>
      <c r="F34" s="91"/>
    </row>
    <row r="35" spans="1:6" x14ac:dyDescent="0.25">
      <c r="A35" s="86" t="s">
        <v>107</v>
      </c>
      <c r="B35" s="90"/>
      <c r="C35" s="91"/>
      <c r="D35" s="96"/>
      <c r="E35" s="103">
        <f>SUM(E29:E34)</f>
        <v>0</v>
      </c>
      <c r="F35" s="95">
        <f>SUM(F29:F34)</f>
        <v>0</v>
      </c>
    </row>
    <row r="36" spans="1:6" x14ac:dyDescent="0.25">
      <c r="A36" s="90"/>
      <c r="B36" s="90"/>
      <c r="C36" s="91"/>
      <c r="D36" s="92"/>
      <c r="E36" s="93"/>
      <c r="F36" s="91"/>
    </row>
    <row r="37" spans="1:6" x14ac:dyDescent="0.25">
      <c r="A37" s="90"/>
      <c r="B37" s="90"/>
      <c r="C37" s="91"/>
      <c r="D37" s="92"/>
      <c r="E37" s="93"/>
      <c r="F37" s="91"/>
    </row>
    <row r="38" spans="1:6" x14ac:dyDescent="0.25">
      <c r="A38" s="86" t="s">
        <v>101</v>
      </c>
      <c r="B38" s="90"/>
      <c r="C38" s="91"/>
      <c r="D38" s="92"/>
      <c r="E38" s="88">
        <f>E35+E22+E10</f>
        <v>0</v>
      </c>
      <c r="F38" s="95">
        <f>F35+F22+F10</f>
        <v>0</v>
      </c>
    </row>
    <row r="39" spans="1:6" ht="36.75" x14ac:dyDescent="0.25">
      <c r="B39" s="100" t="s">
        <v>157</v>
      </c>
    </row>
    <row r="40" spans="1:6" ht="26.25" x14ac:dyDescent="0.25">
      <c r="A40" s="99" t="s">
        <v>158</v>
      </c>
    </row>
    <row r="41" spans="1:6" ht="39" x14ac:dyDescent="0.25">
      <c r="A41" s="99" t="s">
        <v>115</v>
      </c>
    </row>
    <row r="42" spans="1:6" ht="39" x14ac:dyDescent="0.25">
      <c r="A42" s="99" t="s">
        <v>116</v>
      </c>
    </row>
  </sheetData>
  <mergeCells count="3">
    <mergeCell ref="A27:F27"/>
    <mergeCell ref="A14:F14"/>
    <mergeCell ref="A1:F1"/>
  </mergeCells>
  <pageMargins left="0.70866141732283472" right="0.70866141732283472" top="0.74803149606299213" bottom="0.74803149606299213" header="0.31496062992125984" footer="0.31496062992125984"/>
  <pageSetup paperSize="9" scale="66" orientation="portrait" horizontalDpi="300" verticalDpi="300" r:id="rId1"/>
  <extLst>
    <ext xmlns:x14="http://schemas.microsoft.com/office/spreadsheetml/2009/9/main" uri="{CCE6A557-97BC-4b89-ADB6-D9C93CAAB3DF}">
      <x14:dataValidations xmlns:xm="http://schemas.microsoft.com/office/excel/2006/main" count="3">
        <x14:dataValidation type="list" showInputMessage="1" showErrorMessage="1" promptTitle="In kind support from LTC" prompt="Choose from the dropdown to indicate your intention to utilise in-kind support from LTC" xr:uid="{BEDFEEF8-80F5-4971-A8D0-8E4C858D9A41}">
          <x14:formula1>
            <xm:f>Sheet6!$A$2:$A$3</xm:f>
          </x14:formula1>
          <xm:sqref>B40</xm:sqref>
        </x14:dataValidation>
        <x14:dataValidation type="list" allowBlank="1" showInputMessage="1" showErrorMessage="1" promptTitle="Email" prompt="Use the dropdown list to indicate if you have emailed LTC to request in-kind support" xr:uid="{03FF4700-BA83-4D3C-87FA-C413B4DD0C2D}">
          <x14:formula1>
            <xm:f>Sheet6!$A$2:$A$3</xm:f>
          </x14:formula1>
          <xm:sqref>B41</xm:sqref>
        </x14:dataValidation>
        <x14:dataValidation type="list" allowBlank="1" showInputMessage="1" showErrorMessage="1" promptTitle="Confirmation email" prompt="Choose from the dropdown to indicate whether or not you have received  a confirmation email from LTC" xr:uid="{42FCA8E6-2765-43A6-8771-75C52BC770CB}">
          <x14:formula1>
            <xm:f>Sheet6!$A$2:$A$3</xm:f>
          </x14:formula1>
          <xm:sqref>B42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F9BE-0A05-499D-938D-9A560AAC55EE}">
  <sheetPr>
    <tabColor theme="9" tint="0.39997558519241921"/>
  </sheetPr>
  <dimension ref="A5:D21"/>
  <sheetViews>
    <sheetView topLeftCell="A7" workbookViewId="0">
      <selection activeCell="B10" sqref="B10"/>
    </sheetView>
  </sheetViews>
  <sheetFormatPr defaultRowHeight="15" x14ac:dyDescent="0.25"/>
  <cols>
    <col min="1" max="1" width="57" bestFit="1" customWidth="1"/>
    <col min="2" max="2" width="15.42578125" bestFit="1" customWidth="1"/>
    <col min="3" max="3" width="16.140625" customWidth="1"/>
    <col min="4" max="4" width="40.140625" customWidth="1"/>
  </cols>
  <sheetData>
    <row r="5" spans="1:4" ht="18.75" x14ac:dyDescent="0.3">
      <c r="A5" s="18" t="s">
        <v>162</v>
      </c>
    </row>
    <row r="7" spans="1:4" ht="45" x14ac:dyDescent="0.25">
      <c r="D7" s="104" t="s">
        <v>159</v>
      </c>
    </row>
    <row r="8" spans="1:4" ht="18.75" x14ac:dyDescent="0.3">
      <c r="A8" s="18" t="s">
        <v>5</v>
      </c>
    </row>
    <row r="9" spans="1:4" ht="60" x14ac:dyDescent="0.25">
      <c r="A9" t="s">
        <v>96</v>
      </c>
      <c r="D9" s="104" t="s">
        <v>163</v>
      </c>
    </row>
    <row r="10" spans="1:4" x14ac:dyDescent="0.25">
      <c r="A10" s="19" t="s">
        <v>111</v>
      </c>
      <c r="B10" s="48">
        <v>113481</v>
      </c>
    </row>
    <row r="11" spans="1:4" ht="23.25" x14ac:dyDescent="0.25">
      <c r="A11" s="75" t="s">
        <v>167</v>
      </c>
    </row>
    <row r="12" spans="1:4" x14ac:dyDescent="0.25">
      <c r="A12" s="19"/>
    </row>
    <row r="13" spans="1:4" x14ac:dyDescent="0.25">
      <c r="A13" s="19" t="s">
        <v>6</v>
      </c>
      <c r="B13" s="20"/>
    </row>
    <row r="14" spans="1:4" x14ac:dyDescent="0.25">
      <c r="A14" s="21" t="s">
        <v>7</v>
      </c>
    </row>
    <row r="15" spans="1:4" ht="15.75" thickBot="1" x14ac:dyDescent="0.3"/>
    <row r="16" spans="1:4" x14ac:dyDescent="0.25">
      <c r="A16" s="1" t="s">
        <v>0</v>
      </c>
      <c r="B16" s="2"/>
      <c r="C16" s="3"/>
    </row>
    <row r="17" spans="1:4" x14ac:dyDescent="0.25">
      <c r="A17" s="4" t="s">
        <v>1</v>
      </c>
      <c r="B17" s="5"/>
      <c r="C17" s="6">
        <f>ROUND(+B10/260.8929/7*1.25,5)</f>
        <v>77.673500000000004</v>
      </c>
    </row>
    <row r="18" spans="1:4" x14ac:dyDescent="0.25">
      <c r="A18" s="7" t="s">
        <v>2</v>
      </c>
      <c r="B18" s="8"/>
      <c r="C18" s="9">
        <f>ROUND((C17*0.163),2)</f>
        <v>12.66</v>
      </c>
    </row>
    <row r="19" spans="1:4" ht="30.75" thickBot="1" x14ac:dyDescent="0.3">
      <c r="A19" s="10"/>
      <c r="B19" s="11" t="s">
        <v>3</v>
      </c>
      <c r="C19" s="12">
        <f>ROUND((C17+C18),2)</f>
        <v>90.33</v>
      </c>
      <c r="D19" s="104" t="s">
        <v>160</v>
      </c>
    </row>
    <row r="20" spans="1:4" ht="15.75" thickTop="1" x14ac:dyDescent="0.25">
      <c r="A20" s="10"/>
      <c r="B20" s="13"/>
      <c r="C20" s="14"/>
    </row>
    <row r="21" spans="1:4" ht="30.75" thickBot="1" x14ac:dyDescent="0.3">
      <c r="A21" s="15" t="s">
        <v>4</v>
      </c>
      <c r="B21" s="16"/>
      <c r="C21" s="17">
        <f>ROUND((C19*B13),2)</f>
        <v>0</v>
      </c>
      <c r="D21" s="104" t="s">
        <v>161</v>
      </c>
    </row>
  </sheetData>
  <protectedRanges>
    <protectedRange sqref="B10 B13" name="Salary"/>
  </protectedRange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5B0F-64EC-440D-8E8C-82245E057797}">
  <sheetPr>
    <tabColor theme="7" tint="0.39997558519241921"/>
  </sheetPr>
  <dimension ref="B1:N52"/>
  <sheetViews>
    <sheetView tabSelected="1" topLeftCell="B2" workbookViewId="0">
      <selection activeCell="D17" sqref="D17"/>
    </sheetView>
  </sheetViews>
  <sheetFormatPr defaultRowHeight="15" x14ac:dyDescent="0.25"/>
  <cols>
    <col min="2" max="2" width="13.5703125" customWidth="1"/>
    <col min="3" max="3" width="27.5703125" customWidth="1"/>
    <col min="4" max="7" width="13.5703125" customWidth="1"/>
    <col min="9" max="9" width="14.28515625" customWidth="1"/>
    <col min="10" max="10" width="29.140625" customWidth="1"/>
    <col min="11" max="14" width="14.28515625" customWidth="1"/>
  </cols>
  <sheetData>
    <row r="1" spans="2:14" ht="18.75" thickBot="1" x14ac:dyDescent="0.3">
      <c r="B1" s="22" t="s">
        <v>169</v>
      </c>
      <c r="C1" s="23"/>
      <c r="D1" s="24"/>
      <c r="E1" s="23"/>
      <c r="F1" s="23"/>
      <c r="G1" s="23"/>
      <c r="I1" s="114" t="s">
        <v>170</v>
      </c>
      <c r="J1" s="115"/>
      <c r="K1" s="116"/>
      <c r="L1" s="116"/>
      <c r="M1" s="116"/>
      <c r="N1" s="116"/>
    </row>
    <row r="2" spans="2:14" ht="15.75" thickBot="1" x14ac:dyDescent="0.3">
      <c r="B2" s="25"/>
      <c r="C2" s="23"/>
      <c r="D2" s="24"/>
      <c r="E2" s="23"/>
      <c r="F2" s="23"/>
      <c r="G2" s="23"/>
      <c r="I2" s="26"/>
      <c r="J2" s="27"/>
      <c r="K2" s="28"/>
      <c r="L2" s="28"/>
      <c r="M2" s="28"/>
      <c r="N2" s="28"/>
    </row>
    <row r="3" spans="2:14" ht="48.75" thickBot="1" x14ac:dyDescent="0.3">
      <c r="B3" s="29" t="s">
        <v>8</v>
      </c>
      <c r="C3" s="30" t="s">
        <v>9</v>
      </c>
      <c r="D3" s="33" t="s">
        <v>168</v>
      </c>
      <c r="E3" s="31" t="s">
        <v>10</v>
      </c>
      <c r="F3" s="29" t="s">
        <v>11</v>
      </c>
      <c r="G3" s="32" t="s">
        <v>12</v>
      </c>
      <c r="I3" s="33" t="s">
        <v>8</v>
      </c>
      <c r="J3" s="33" t="s">
        <v>9</v>
      </c>
      <c r="K3" s="33" t="s">
        <v>168</v>
      </c>
      <c r="L3" s="33" t="s">
        <v>13</v>
      </c>
      <c r="M3" s="33" t="s">
        <v>14</v>
      </c>
      <c r="N3" s="34" t="s">
        <v>15</v>
      </c>
    </row>
    <row r="4" spans="2:14" x14ac:dyDescent="0.25">
      <c r="B4" s="35" t="s">
        <v>16</v>
      </c>
      <c r="C4" s="36" t="s">
        <v>17</v>
      </c>
      <c r="D4" s="37">
        <v>51375</v>
      </c>
      <c r="E4" s="38">
        <f>F4*70</f>
        <v>1969.1986999999999</v>
      </c>
      <c r="F4" s="39">
        <f>ROUND(D4/26.08929/70,5)</f>
        <v>28.131409999999999</v>
      </c>
      <c r="G4" s="40">
        <f>ROUND(F4*125%,5)</f>
        <v>35.164259999999999</v>
      </c>
      <c r="I4" s="41" t="s">
        <v>18</v>
      </c>
      <c r="J4" s="36" t="s">
        <v>19</v>
      </c>
      <c r="K4" s="42">
        <v>70458</v>
      </c>
      <c r="L4" s="43">
        <f>ROUND(M4*70,2)</f>
        <v>2700.65</v>
      </c>
      <c r="M4" s="44">
        <f t="shared" ref="M4:M11" si="0">ROUND(K4/26.08929/70,5)</f>
        <v>38.580689999999997</v>
      </c>
      <c r="N4" s="45">
        <f>ROUND(M4*125%,5)</f>
        <v>48.225859999999997</v>
      </c>
    </row>
    <row r="5" spans="2:14" x14ac:dyDescent="0.25">
      <c r="B5" s="46" t="s">
        <v>20</v>
      </c>
      <c r="C5" s="47" t="s">
        <v>21</v>
      </c>
      <c r="D5" s="48">
        <v>52592</v>
      </c>
      <c r="E5" s="49">
        <f>F5*70</f>
        <v>2015.846</v>
      </c>
      <c r="F5" s="50">
        <f>ROUND(D5/26.08929/70,5)</f>
        <v>28.797799999999999</v>
      </c>
      <c r="G5" s="51">
        <f t="shared" ref="G5:G35" si="1">ROUND(F5*125%,5)</f>
        <v>35.997250000000001</v>
      </c>
      <c r="I5" s="52" t="s">
        <v>22</v>
      </c>
      <c r="J5" s="47" t="s">
        <v>23</v>
      </c>
      <c r="K5" s="48">
        <v>74482</v>
      </c>
      <c r="L5" s="53">
        <f t="shared" ref="L5:L18" si="2">ROUND(M5*70,2)</f>
        <v>2854.89</v>
      </c>
      <c r="M5" s="54">
        <f t="shared" si="0"/>
        <v>40.784109999999998</v>
      </c>
      <c r="N5" s="50">
        <f t="shared" ref="N5:N18" si="3">ROUND(M5*125%,5)</f>
        <v>50.980139999999999</v>
      </c>
    </row>
    <row r="6" spans="2:14" x14ac:dyDescent="0.25">
      <c r="B6" s="46" t="s">
        <v>24</v>
      </c>
      <c r="C6" s="47" t="s">
        <v>25</v>
      </c>
      <c r="D6" s="48">
        <v>53816</v>
      </c>
      <c r="E6" s="49">
        <f>F6*70</f>
        <v>2062.7620999999999</v>
      </c>
      <c r="F6" s="50">
        <f>ROUND(D6/26.08929/70,5)</f>
        <v>29.468029999999999</v>
      </c>
      <c r="G6" s="51">
        <f t="shared" si="1"/>
        <v>36.835039999999999</v>
      </c>
      <c r="I6" s="52" t="s">
        <v>26</v>
      </c>
      <c r="J6" s="47" t="s">
        <v>27</v>
      </c>
      <c r="K6" s="48">
        <v>78506</v>
      </c>
      <c r="L6" s="53">
        <f t="shared" si="2"/>
        <v>3009.13</v>
      </c>
      <c r="M6" s="54">
        <f t="shared" si="0"/>
        <v>42.987540000000003</v>
      </c>
      <c r="N6" s="50">
        <f t="shared" si="3"/>
        <v>53.734430000000003</v>
      </c>
    </row>
    <row r="7" spans="2:14" x14ac:dyDescent="0.25">
      <c r="B7" s="46"/>
      <c r="C7" s="47"/>
      <c r="D7" s="55"/>
      <c r="E7" s="49"/>
      <c r="F7" s="50"/>
      <c r="G7" s="51"/>
      <c r="I7" s="52" t="s">
        <v>28</v>
      </c>
      <c r="J7" s="47" t="s">
        <v>29</v>
      </c>
      <c r="K7" s="48">
        <v>82531</v>
      </c>
      <c r="L7" s="53">
        <f t="shared" si="2"/>
        <v>3163.41</v>
      </c>
      <c r="M7" s="54">
        <f t="shared" si="0"/>
        <v>45.191510000000001</v>
      </c>
      <c r="N7" s="50">
        <f t="shared" si="3"/>
        <v>56.48939</v>
      </c>
    </row>
    <row r="8" spans="2:14" x14ac:dyDescent="0.25">
      <c r="B8" s="46" t="s">
        <v>30</v>
      </c>
      <c r="C8" s="47" t="s">
        <v>31</v>
      </c>
      <c r="D8" s="48">
        <v>55274</v>
      </c>
      <c r="E8" s="49">
        <f>F8*70</f>
        <v>2118.6473000000001</v>
      </c>
      <c r="F8" s="50">
        <f>ROUND(D8/26.08929/70,5)</f>
        <v>30.266390000000001</v>
      </c>
      <c r="G8" s="51">
        <f t="shared" si="1"/>
        <v>37.832990000000002</v>
      </c>
      <c r="I8" s="52" t="s">
        <v>32</v>
      </c>
      <c r="J8" s="47" t="s">
        <v>33</v>
      </c>
      <c r="K8" s="48">
        <v>85805</v>
      </c>
      <c r="L8" s="53">
        <f t="shared" si="2"/>
        <v>3288.9</v>
      </c>
      <c r="M8" s="54">
        <f t="shared" si="0"/>
        <v>46.984250000000003</v>
      </c>
      <c r="N8" s="50">
        <f t="shared" si="3"/>
        <v>58.730310000000003</v>
      </c>
    </row>
    <row r="9" spans="2:14" x14ac:dyDescent="0.25">
      <c r="B9" s="46" t="s">
        <v>34</v>
      </c>
      <c r="C9" s="47" t="s">
        <v>35</v>
      </c>
      <c r="D9" s="48">
        <v>56499</v>
      </c>
      <c r="E9" s="49">
        <f>F9*70</f>
        <v>2165.6012000000001</v>
      </c>
      <c r="F9" s="50">
        <f>ROUND(D9/26.08929/70,5)</f>
        <v>30.937159999999999</v>
      </c>
      <c r="G9" s="51">
        <f t="shared" si="1"/>
        <v>38.67145</v>
      </c>
      <c r="I9" s="52" t="s">
        <v>36</v>
      </c>
      <c r="J9" s="47" t="s">
        <v>37</v>
      </c>
      <c r="K9" s="48">
        <v>89074</v>
      </c>
      <c r="L9" s="53">
        <f t="shared" si="2"/>
        <v>3414.2</v>
      </c>
      <c r="M9" s="54">
        <f t="shared" si="0"/>
        <v>48.774259999999998</v>
      </c>
      <c r="N9" s="50">
        <f t="shared" si="3"/>
        <v>60.967829999999999</v>
      </c>
    </row>
    <row r="10" spans="2:14" x14ac:dyDescent="0.25">
      <c r="B10" s="46" t="s">
        <v>38</v>
      </c>
      <c r="C10" s="47" t="s">
        <v>39</v>
      </c>
      <c r="D10" s="48">
        <v>57959</v>
      </c>
      <c r="E10" s="49">
        <f>F10*70</f>
        <v>2221.5626999999999</v>
      </c>
      <c r="F10" s="50">
        <f>ROUND(D10/26.08929/70,5)</f>
        <v>31.736609999999999</v>
      </c>
      <c r="G10" s="51">
        <f t="shared" si="1"/>
        <v>39.670760000000001</v>
      </c>
      <c r="I10" s="52" t="s">
        <v>40</v>
      </c>
      <c r="J10" s="47" t="s">
        <v>41</v>
      </c>
      <c r="K10" s="48">
        <v>92349</v>
      </c>
      <c r="L10" s="53">
        <f t="shared" si="2"/>
        <v>3539.73</v>
      </c>
      <c r="M10" s="54">
        <f t="shared" si="0"/>
        <v>50.567549999999997</v>
      </c>
      <c r="N10" s="50">
        <f t="shared" si="3"/>
        <v>63.209440000000001</v>
      </c>
    </row>
    <row r="11" spans="2:14" x14ac:dyDescent="0.25">
      <c r="B11" s="46"/>
      <c r="C11" s="47"/>
      <c r="D11" s="55"/>
      <c r="E11" s="49"/>
      <c r="F11" s="50"/>
      <c r="G11" s="51"/>
      <c r="I11" s="52" t="s">
        <v>42</v>
      </c>
      <c r="J11" s="47" t="s">
        <v>43</v>
      </c>
      <c r="K11" s="48">
        <v>95618</v>
      </c>
      <c r="L11" s="53">
        <f t="shared" si="2"/>
        <v>3665.03</v>
      </c>
      <c r="M11" s="54">
        <f t="shared" si="0"/>
        <v>52.357550000000003</v>
      </c>
      <c r="N11" s="50">
        <f t="shared" si="3"/>
        <v>65.446939999999998</v>
      </c>
    </row>
    <row r="12" spans="2:14" x14ac:dyDescent="0.25">
      <c r="B12" s="46" t="s">
        <v>44</v>
      </c>
      <c r="C12" s="47" t="s">
        <v>45</v>
      </c>
      <c r="D12" s="48">
        <v>59419</v>
      </c>
      <c r="E12" s="49">
        <f>F12*70</f>
        <v>2277.5249000000003</v>
      </c>
      <c r="F12" s="50">
        <f>ROUND(D12/26.08929/70,5)</f>
        <v>32.536070000000002</v>
      </c>
      <c r="G12" s="51">
        <f t="shared" si="1"/>
        <v>40.670090000000002</v>
      </c>
      <c r="I12" s="52"/>
      <c r="J12" s="47"/>
      <c r="K12" s="55"/>
      <c r="L12" s="53"/>
      <c r="M12" s="54"/>
      <c r="N12" s="50"/>
    </row>
    <row r="13" spans="2:14" x14ac:dyDescent="0.25">
      <c r="B13" s="46" t="s">
        <v>46</v>
      </c>
      <c r="C13" s="47" t="s">
        <v>47</v>
      </c>
      <c r="D13" s="48">
        <v>60888</v>
      </c>
      <c r="E13" s="49">
        <f>F13*70</f>
        <v>2333.8314999999998</v>
      </c>
      <c r="F13" s="50">
        <f>ROUND(D13/26.08929/70,5)</f>
        <v>33.340449999999997</v>
      </c>
      <c r="G13" s="51">
        <f t="shared" si="1"/>
        <v>41.675559999999997</v>
      </c>
      <c r="I13" s="52" t="s">
        <v>48</v>
      </c>
      <c r="J13" s="47" t="s">
        <v>49</v>
      </c>
      <c r="K13" s="48">
        <v>104430</v>
      </c>
      <c r="L13" s="53">
        <f t="shared" si="2"/>
        <v>4002.79</v>
      </c>
      <c r="M13" s="54">
        <f t="shared" ref="M13:M18" si="4">ROUND(K13/26.08929/70,5)</f>
        <v>57.182740000000003</v>
      </c>
      <c r="N13" s="50">
        <f t="shared" si="3"/>
        <v>71.478430000000003</v>
      </c>
    </row>
    <row r="14" spans="2:14" x14ac:dyDescent="0.25">
      <c r="B14" s="46" t="s">
        <v>50</v>
      </c>
      <c r="C14" s="47" t="s">
        <v>51</v>
      </c>
      <c r="D14" s="48">
        <v>62349</v>
      </c>
      <c r="E14" s="49">
        <f>F14*70</f>
        <v>2389.8315000000002</v>
      </c>
      <c r="F14" s="50">
        <f>ROUND(D14/26.08929/70,5)</f>
        <v>34.140450000000001</v>
      </c>
      <c r="G14" s="51">
        <f t="shared" si="1"/>
        <v>42.675559999999997</v>
      </c>
      <c r="I14" s="52" t="s">
        <v>52</v>
      </c>
      <c r="J14" s="47" t="s">
        <v>53</v>
      </c>
      <c r="K14" s="48">
        <v>108199</v>
      </c>
      <c r="L14" s="53">
        <f t="shared" si="2"/>
        <v>4147.26</v>
      </c>
      <c r="M14" s="54">
        <f t="shared" si="4"/>
        <v>59.24653</v>
      </c>
      <c r="N14" s="50">
        <f t="shared" si="3"/>
        <v>74.058160000000001</v>
      </c>
    </row>
    <row r="15" spans="2:14" x14ac:dyDescent="0.25">
      <c r="B15" s="46" t="s">
        <v>54</v>
      </c>
      <c r="C15" s="47" t="s">
        <v>55</v>
      </c>
      <c r="D15" s="48">
        <v>63825</v>
      </c>
      <c r="E15" s="49">
        <f>F15*70</f>
        <v>2446.4061999999999</v>
      </c>
      <c r="F15" s="50">
        <f>ROUND(D15/26.08929/70,5)</f>
        <v>34.948659999999997</v>
      </c>
      <c r="G15" s="51">
        <f t="shared" si="1"/>
        <v>43.685830000000003</v>
      </c>
      <c r="I15" s="52" t="s">
        <v>56</v>
      </c>
      <c r="J15" s="47" t="s">
        <v>57</v>
      </c>
      <c r="K15" s="48">
        <v>111978</v>
      </c>
      <c r="L15" s="53">
        <f t="shared" si="2"/>
        <v>4292.1099999999997</v>
      </c>
      <c r="M15" s="54">
        <f t="shared" si="4"/>
        <v>61.315800000000003</v>
      </c>
      <c r="N15" s="50">
        <f t="shared" si="3"/>
        <v>76.644750000000002</v>
      </c>
    </row>
    <row r="16" spans="2:14" x14ac:dyDescent="0.25">
      <c r="B16" s="46"/>
      <c r="C16" s="47"/>
      <c r="D16" s="55"/>
      <c r="E16" s="49"/>
      <c r="F16" s="50"/>
      <c r="G16" s="51"/>
      <c r="I16" s="52" t="s">
        <v>58</v>
      </c>
      <c r="J16" s="47" t="s">
        <v>59</v>
      </c>
      <c r="K16" s="48">
        <v>115751</v>
      </c>
      <c r="L16" s="53">
        <f t="shared" si="2"/>
        <v>4436.72</v>
      </c>
      <c r="M16" s="54">
        <f t="shared" si="4"/>
        <v>63.381779999999999</v>
      </c>
      <c r="N16" s="50">
        <f t="shared" si="3"/>
        <v>79.227230000000006</v>
      </c>
    </row>
    <row r="17" spans="2:14" x14ac:dyDescent="0.25">
      <c r="B17" s="56" t="s">
        <v>60</v>
      </c>
      <c r="C17" s="57" t="s">
        <v>61</v>
      </c>
      <c r="D17" s="48">
        <v>65814</v>
      </c>
      <c r="E17" s="49">
        <f>F17*70</f>
        <v>2522.6445999999996</v>
      </c>
      <c r="F17" s="50">
        <f>ROUND(D17/26.08929/70,5)</f>
        <v>36.037779999999998</v>
      </c>
      <c r="G17" s="51">
        <f t="shared" si="1"/>
        <v>45.047229999999999</v>
      </c>
      <c r="I17" s="52" t="s">
        <v>62</v>
      </c>
      <c r="J17" s="47" t="s">
        <v>63</v>
      </c>
      <c r="K17" s="48">
        <v>119526</v>
      </c>
      <c r="L17" s="53">
        <f t="shared" si="2"/>
        <v>4581.42</v>
      </c>
      <c r="M17" s="54">
        <f t="shared" si="4"/>
        <v>65.448859999999996</v>
      </c>
      <c r="N17" s="50">
        <f t="shared" si="3"/>
        <v>81.811080000000004</v>
      </c>
    </row>
    <row r="18" spans="2:14" x14ac:dyDescent="0.25">
      <c r="B18" s="56" t="s">
        <v>64</v>
      </c>
      <c r="C18" s="57" t="s">
        <v>65</v>
      </c>
      <c r="D18" s="48">
        <v>67538</v>
      </c>
      <c r="E18" s="49">
        <f>F18*70</f>
        <v>2588.7252999999996</v>
      </c>
      <c r="F18" s="50">
        <f>ROUND(D18/26.08929/70,5)</f>
        <v>36.981789999999997</v>
      </c>
      <c r="G18" s="51">
        <f t="shared" si="1"/>
        <v>46.227240000000002</v>
      </c>
      <c r="I18" s="52" t="s">
        <v>66</v>
      </c>
      <c r="J18" s="47" t="s">
        <v>67</v>
      </c>
      <c r="K18" s="48">
        <v>123298</v>
      </c>
      <c r="L18" s="53">
        <f t="shared" si="2"/>
        <v>4726</v>
      </c>
      <c r="M18" s="54">
        <f t="shared" si="4"/>
        <v>67.514290000000003</v>
      </c>
      <c r="N18" s="50">
        <f t="shared" si="3"/>
        <v>84.392859999999999</v>
      </c>
    </row>
    <row r="19" spans="2:14" x14ac:dyDescent="0.25">
      <c r="B19" s="56" t="s">
        <v>68</v>
      </c>
      <c r="C19" s="57" t="s">
        <v>69</v>
      </c>
      <c r="D19" s="48">
        <v>69282</v>
      </c>
      <c r="E19" s="49">
        <f>F19*70</f>
        <v>2655.5725000000002</v>
      </c>
      <c r="F19" s="50">
        <f>ROUND(D19/26.08929/70,5)</f>
        <v>37.936750000000004</v>
      </c>
      <c r="G19" s="51">
        <f t="shared" si="1"/>
        <v>47.420940000000002</v>
      </c>
      <c r="I19" s="52"/>
      <c r="J19" s="47"/>
      <c r="K19" s="55"/>
      <c r="L19" s="53"/>
      <c r="M19" s="54"/>
      <c r="N19" s="50"/>
    </row>
    <row r="20" spans="2:14" x14ac:dyDescent="0.25">
      <c r="B20" s="56" t="s">
        <v>70</v>
      </c>
      <c r="C20" s="57" t="s">
        <v>71</v>
      </c>
      <c r="D20" s="48">
        <v>71274</v>
      </c>
      <c r="E20" s="49">
        <f>F20*70</f>
        <v>2731.9256999999998</v>
      </c>
      <c r="F20" s="50">
        <f>ROUND(D20/26.08929/70,5)</f>
        <v>39.027509999999999</v>
      </c>
      <c r="G20" s="51">
        <f t="shared" si="1"/>
        <v>48.784390000000002</v>
      </c>
      <c r="I20" s="58"/>
      <c r="J20" s="59"/>
      <c r="K20" s="60"/>
      <c r="L20" s="61"/>
      <c r="M20" s="62"/>
      <c r="N20" s="63"/>
    </row>
    <row r="21" spans="2:14" x14ac:dyDescent="0.25">
      <c r="B21" s="56"/>
      <c r="C21" s="57"/>
      <c r="D21" s="55"/>
      <c r="E21" s="49"/>
      <c r="F21" s="50"/>
      <c r="G21" s="51"/>
      <c r="I21" s="58"/>
      <c r="J21" s="59"/>
      <c r="K21" s="60"/>
      <c r="L21" s="61"/>
      <c r="M21" s="62"/>
      <c r="N21" s="63"/>
    </row>
    <row r="22" spans="2:14" x14ac:dyDescent="0.25">
      <c r="B22" s="46" t="s">
        <v>72</v>
      </c>
      <c r="C22" s="47" t="s">
        <v>73</v>
      </c>
      <c r="D22" s="48">
        <v>73309</v>
      </c>
      <c r="E22" s="49">
        <f>F22*70</f>
        <v>2809.9267</v>
      </c>
      <c r="F22" s="50">
        <f>ROUND(D22/26.08929/70,5)</f>
        <v>40.14181</v>
      </c>
      <c r="G22" s="51">
        <f t="shared" si="1"/>
        <v>50.177259999999997</v>
      </c>
      <c r="I22" s="58"/>
      <c r="J22" s="59"/>
      <c r="K22" s="60"/>
      <c r="L22" s="61"/>
      <c r="M22" s="62"/>
      <c r="N22" s="63"/>
    </row>
    <row r="23" spans="2:14" x14ac:dyDescent="0.25">
      <c r="B23" s="46" t="s">
        <v>74</v>
      </c>
      <c r="C23" s="47" t="s">
        <v>75</v>
      </c>
      <c r="D23" s="48">
        <v>75347</v>
      </c>
      <c r="E23" s="49">
        <f>F23*70</f>
        <v>2888.0431999999996</v>
      </c>
      <c r="F23" s="50">
        <f>ROUND(D23/26.08929/70,5)</f>
        <v>41.257759999999998</v>
      </c>
      <c r="G23" s="51">
        <f t="shared" si="1"/>
        <v>51.572200000000002</v>
      </c>
      <c r="I23" s="58"/>
      <c r="J23" s="59"/>
      <c r="K23" s="60"/>
      <c r="L23" s="61"/>
      <c r="M23" s="62"/>
      <c r="N23" s="63"/>
    </row>
    <row r="24" spans="2:14" x14ac:dyDescent="0.25">
      <c r="B24" s="46" t="s">
        <v>76</v>
      </c>
      <c r="C24" s="47" t="s">
        <v>77</v>
      </c>
      <c r="D24" s="48">
        <v>77401</v>
      </c>
      <c r="E24" s="49">
        <f>F24*70</f>
        <v>2966.7728999999999</v>
      </c>
      <c r="F24" s="50">
        <f>ROUND(D24/26.08929/70,5)</f>
        <v>42.382469999999998</v>
      </c>
      <c r="G24" s="51">
        <f t="shared" si="1"/>
        <v>52.978090000000002</v>
      </c>
      <c r="I24" s="58"/>
      <c r="J24" s="59"/>
      <c r="K24" s="64"/>
      <c r="L24" s="61"/>
      <c r="M24" s="62"/>
      <c r="N24" s="63"/>
    </row>
    <row r="25" spans="2:14" x14ac:dyDescent="0.25">
      <c r="B25" s="46" t="s">
        <v>78</v>
      </c>
      <c r="C25" s="47" t="s">
        <v>79</v>
      </c>
      <c r="D25" s="48">
        <v>79440</v>
      </c>
      <c r="E25" s="49">
        <f>F25*70</f>
        <v>3044.9279000000001</v>
      </c>
      <c r="F25" s="50">
        <f>ROUND(D25/26.08929/70,5)</f>
        <v>43.49897</v>
      </c>
      <c r="G25" s="51">
        <f t="shared" si="1"/>
        <v>54.373710000000003</v>
      </c>
      <c r="I25" s="58"/>
      <c r="J25" s="59"/>
      <c r="K25" s="60"/>
      <c r="L25" s="61"/>
      <c r="M25" s="62"/>
      <c r="N25" s="63"/>
    </row>
    <row r="26" spans="2:14" x14ac:dyDescent="0.25">
      <c r="B26" s="46"/>
      <c r="C26" s="47"/>
      <c r="D26" s="55"/>
      <c r="E26" s="49"/>
      <c r="F26" s="50"/>
      <c r="G26" s="51"/>
      <c r="I26" s="58"/>
      <c r="J26" s="59"/>
      <c r="K26" s="60"/>
      <c r="L26" s="61"/>
      <c r="M26" s="62"/>
      <c r="N26" s="63"/>
    </row>
    <row r="27" spans="2:14" x14ac:dyDescent="0.25">
      <c r="B27" s="46" t="s">
        <v>80</v>
      </c>
      <c r="C27" s="47" t="s">
        <v>81</v>
      </c>
      <c r="D27" s="48">
        <v>81969</v>
      </c>
      <c r="E27" s="49">
        <f>F27*70</f>
        <v>3141.8638999999998</v>
      </c>
      <c r="F27" s="50">
        <f>ROUND(D27/26.08929/70,5)</f>
        <v>44.883769999999998</v>
      </c>
      <c r="G27" s="51">
        <f t="shared" si="1"/>
        <v>56.104709999999997</v>
      </c>
      <c r="I27" s="58"/>
      <c r="J27" s="59"/>
      <c r="K27" s="60"/>
      <c r="L27" s="61"/>
      <c r="M27" s="62"/>
      <c r="N27" s="63"/>
    </row>
    <row r="28" spans="2:14" x14ac:dyDescent="0.25">
      <c r="B28" s="46" t="s">
        <v>82</v>
      </c>
      <c r="C28" s="47" t="s">
        <v>83</v>
      </c>
      <c r="D28" s="48">
        <v>84005</v>
      </c>
      <c r="E28" s="49">
        <f>F28*70</f>
        <v>3219.9034000000001</v>
      </c>
      <c r="F28" s="50">
        <f>ROUND(D28/26.08929/70,5)</f>
        <v>45.998620000000003</v>
      </c>
      <c r="G28" s="51">
        <f t="shared" si="1"/>
        <v>57.498280000000001</v>
      </c>
      <c r="I28" s="58"/>
      <c r="J28" s="59"/>
      <c r="K28" s="60"/>
      <c r="L28" s="61"/>
      <c r="M28" s="62"/>
      <c r="N28" s="63"/>
    </row>
    <row r="29" spans="2:14" x14ac:dyDescent="0.25">
      <c r="B29" s="46" t="s">
        <v>84</v>
      </c>
      <c r="C29" s="47" t="s">
        <v>85</v>
      </c>
      <c r="D29" s="48">
        <v>86044</v>
      </c>
      <c r="E29" s="49">
        <f>F29*70</f>
        <v>3298.0583999999999</v>
      </c>
      <c r="F29" s="50">
        <f>ROUND(D29/26.08929/70,5)</f>
        <v>47.115119999999997</v>
      </c>
      <c r="G29" s="51">
        <f t="shared" si="1"/>
        <v>58.893900000000002</v>
      </c>
      <c r="I29" s="58"/>
      <c r="J29" s="59"/>
      <c r="K29" s="64"/>
      <c r="L29" s="61"/>
      <c r="M29" s="62"/>
      <c r="N29" s="63"/>
    </row>
    <row r="30" spans="2:14" x14ac:dyDescent="0.25">
      <c r="B30" s="46" t="s">
        <v>86</v>
      </c>
      <c r="C30" s="47" t="s">
        <v>87</v>
      </c>
      <c r="D30" s="48">
        <v>88084</v>
      </c>
      <c r="E30" s="49">
        <f>F30*70</f>
        <v>3376.2512000000002</v>
      </c>
      <c r="F30" s="50">
        <f>ROUND(D30/26.08929/70,5)</f>
        <v>48.23216</v>
      </c>
      <c r="G30" s="51">
        <f t="shared" si="1"/>
        <v>60.290199999999999</v>
      </c>
      <c r="I30" s="58"/>
      <c r="J30" s="65"/>
      <c r="K30" s="60"/>
      <c r="L30" s="61"/>
      <c r="M30" s="62"/>
      <c r="N30" s="63"/>
    </row>
    <row r="31" spans="2:14" x14ac:dyDescent="0.25">
      <c r="B31" s="46"/>
      <c r="C31" s="47"/>
      <c r="D31" s="55"/>
      <c r="E31" s="49"/>
      <c r="F31" s="50"/>
      <c r="G31" s="51"/>
    </row>
    <row r="32" spans="2:14" x14ac:dyDescent="0.25">
      <c r="B32" s="46" t="s">
        <v>88</v>
      </c>
      <c r="C32" s="47" t="s">
        <v>89</v>
      </c>
      <c r="D32" s="48">
        <v>90670</v>
      </c>
      <c r="E32" s="49">
        <f>F32*70</f>
        <v>3475.3726000000001</v>
      </c>
      <c r="F32" s="50">
        <f>ROUND(D32/26.08929/70,5)</f>
        <v>49.648180000000004</v>
      </c>
      <c r="G32" s="51">
        <f t="shared" si="1"/>
        <v>62.060229999999997</v>
      </c>
    </row>
    <row r="33" spans="2:7" x14ac:dyDescent="0.25">
      <c r="B33" s="46" t="s">
        <v>90</v>
      </c>
      <c r="C33" s="47" t="s">
        <v>91</v>
      </c>
      <c r="D33" s="48">
        <v>93156</v>
      </c>
      <c r="E33" s="49">
        <f>F33*70</f>
        <v>3570.6607999999997</v>
      </c>
      <c r="F33" s="50">
        <f>ROUND(D33/26.08929/70,5)</f>
        <v>51.009439999999998</v>
      </c>
      <c r="G33" s="51">
        <f t="shared" si="1"/>
        <v>63.761800000000001</v>
      </c>
    </row>
    <row r="34" spans="2:7" x14ac:dyDescent="0.25">
      <c r="B34" s="46" t="s">
        <v>92</v>
      </c>
      <c r="C34" s="47" t="s">
        <v>93</v>
      </c>
      <c r="D34" s="48">
        <v>95646</v>
      </c>
      <c r="E34" s="49">
        <f>F34*70</f>
        <v>3666.1023</v>
      </c>
      <c r="F34" s="50">
        <f>ROUND(D34/26.08929/70,5)</f>
        <v>52.372889999999998</v>
      </c>
      <c r="G34" s="51">
        <f t="shared" si="1"/>
        <v>65.46611</v>
      </c>
    </row>
    <row r="35" spans="2:7" x14ac:dyDescent="0.25">
      <c r="B35" s="46" t="s">
        <v>94</v>
      </c>
      <c r="C35" s="47" t="s">
        <v>95</v>
      </c>
      <c r="D35" s="48">
        <v>98131</v>
      </c>
      <c r="E35" s="49">
        <f>F35*70</f>
        <v>3761.3520000000003</v>
      </c>
      <c r="F35" s="50">
        <f>ROUND(D35/26.08929/70,5)</f>
        <v>53.733600000000003</v>
      </c>
      <c r="G35" s="51">
        <f t="shared" si="1"/>
        <v>67.167000000000002</v>
      </c>
    </row>
    <row r="36" spans="2:7" x14ac:dyDescent="0.25">
      <c r="B36" s="46"/>
      <c r="C36" s="47"/>
      <c r="D36" s="55"/>
      <c r="E36" s="49"/>
      <c r="F36" s="50"/>
      <c r="G36" s="51"/>
    </row>
    <row r="37" spans="2:7" x14ac:dyDescent="0.25">
      <c r="B37" s="66"/>
      <c r="C37" s="59"/>
      <c r="D37" s="60"/>
      <c r="E37" s="67"/>
      <c r="F37" s="63"/>
      <c r="G37" s="68"/>
    </row>
    <row r="38" spans="2:7" x14ac:dyDescent="0.25">
      <c r="B38" s="66"/>
      <c r="C38" s="59"/>
      <c r="D38" s="60"/>
      <c r="E38" s="67"/>
      <c r="F38" s="63"/>
      <c r="G38" s="68"/>
    </row>
    <row r="39" spans="2:7" x14ac:dyDescent="0.25">
      <c r="B39" s="66"/>
      <c r="C39" s="59"/>
      <c r="D39" s="60"/>
      <c r="E39" s="67"/>
      <c r="F39" s="63"/>
      <c r="G39" s="68"/>
    </row>
    <row r="40" spans="2:7" x14ac:dyDescent="0.25">
      <c r="B40" s="66"/>
      <c r="C40" s="59"/>
      <c r="D40" s="60"/>
      <c r="E40" s="67"/>
      <c r="F40" s="63"/>
      <c r="G40" s="68"/>
    </row>
    <row r="41" spans="2:7" x14ac:dyDescent="0.25">
      <c r="B41" s="66"/>
      <c r="C41" s="59"/>
      <c r="D41" s="64"/>
      <c r="E41" s="67"/>
      <c r="F41" s="63"/>
      <c r="G41" s="68"/>
    </row>
    <row r="42" spans="2:7" x14ac:dyDescent="0.25">
      <c r="B42" s="66"/>
      <c r="C42" s="59"/>
      <c r="D42" s="60"/>
      <c r="E42" s="67"/>
      <c r="F42" s="63"/>
      <c r="G42" s="68"/>
    </row>
    <row r="43" spans="2:7" x14ac:dyDescent="0.25">
      <c r="B43" s="66"/>
      <c r="C43" s="59"/>
      <c r="D43" s="60"/>
      <c r="E43" s="67"/>
      <c r="F43" s="63"/>
      <c r="G43" s="68"/>
    </row>
    <row r="44" spans="2:7" x14ac:dyDescent="0.25">
      <c r="B44" s="66"/>
      <c r="C44" s="59"/>
      <c r="D44" s="60"/>
      <c r="E44" s="67"/>
      <c r="F44" s="63"/>
      <c r="G44" s="68"/>
    </row>
    <row r="45" spans="2:7" x14ac:dyDescent="0.25">
      <c r="B45" s="66"/>
      <c r="C45" s="59"/>
      <c r="D45" s="60"/>
      <c r="E45" s="67"/>
      <c r="F45" s="63"/>
      <c r="G45" s="68"/>
    </row>
    <row r="46" spans="2:7" x14ac:dyDescent="0.25">
      <c r="B46" s="66"/>
      <c r="C46" s="59"/>
      <c r="D46" s="60"/>
      <c r="E46" s="67"/>
      <c r="F46" s="63"/>
      <c r="G46" s="68"/>
    </row>
    <row r="47" spans="2:7" x14ac:dyDescent="0.25">
      <c r="B47" s="66"/>
      <c r="C47" s="59"/>
      <c r="D47" s="60"/>
      <c r="E47" s="67"/>
      <c r="F47" s="63"/>
      <c r="G47" s="68"/>
    </row>
    <row r="48" spans="2:7" x14ac:dyDescent="0.25">
      <c r="B48" s="66"/>
      <c r="C48" s="59"/>
      <c r="D48" s="60"/>
      <c r="E48" s="67"/>
      <c r="F48" s="63"/>
      <c r="G48" s="68"/>
    </row>
    <row r="49" spans="2:7" x14ac:dyDescent="0.25">
      <c r="B49" s="66"/>
      <c r="C49" s="59"/>
      <c r="D49" s="60"/>
      <c r="E49" s="67"/>
      <c r="F49" s="63"/>
      <c r="G49" s="68"/>
    </row>
    <row r="50" spans="2:7" x14ac:dyDescent="0.25">
      <c r="B50" s="66"/>
      <c r="C50" s="59"/>
      <c r="D50" s="60"/>
      <c r="E50" s="67"/>
      <c r="F50" s="63"/>
      <c r="G50" s="68"/>
    </row>
    <row r="51" spans="2:7" x14ac:dyDescent="0.25">
      <c r="B51" s="66"/>
      <c r="C51" s="59"/>
      <c r="D51" s="60"/>
      <c r="E51" s="67"/>
      <c r="F51" s="63"/>
      <c r="G51" s="68"/>
    </row>
    <row r="52" spans="2:7" ht="15.75" thickBot="1" x14ac:dyDescent="0.3">
      <c r="B52" s="69"/>
      <c r="C52" s="70"/>
      <c r="D52" s="71"/>
      <c r="E52" s="72"/>
      <c r="F52" s="73"/>
      <c r="G52" s="74"/>
    </row>
  </sheetData>
  <mergeCells count="1">
    <mergeCell ref="I1:N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9731-4A13-4B8D-A578-1BFE596FF808}">
  <dimension ref="A1:A100"/>
  <sheetViews>
    <sheetView topLeftCell="A77" workbookViewId="0">
      <selection activeCell="L102" sqref="L102"/>
    </sheetView>
  </sheetViews>
  <sheetFormatPr defaultRowHeight="15" x14ac:dyDescent="0.25"/>
  <cols>
    <col min="1" max="1" width="11" customWidth="1"/>
  </cols>
  <sheetData>
    <row r="1" spans="1:1" x14ac:dyDescent="0.25">
      <c r="A1" t="s">
        <v>114</v>
      </c>
    </row>
    <row r="2" spans="1:1" x14ac:dyDescent="0.25">
      <c r="A2" t="s">
        <v>112</v>
      </c>
    </row>
    <row r="3" spans="1:1" x14ac:dyDescent="0.25">
      <c r="A3" t="s">
        <v>113</v>
      </c>
    </row>
    <row r="100" spans="1:1" x14ac:dyDescent="0.25">
      <c r="A100" t="s">
        <v>132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How to use this template </vt:lpstr>
      <vt:lpstr>Budget template - sample</vt:lpstr>
      <vt:lpstr>Budget template</vt:lpstr>
      <vt:lpstr>Salary calculator</vt:lpstr>
      <vt:lpstr>Salary rates</vt:lpstr>
      <vt:lpstr>Sheet6</vt:lpstr>
      <vt:lpstr>'Budget template'!Print_Area</vt:lpstr>
      <vt:lpstr>'Budget template - sample'!Print_Area</vt:lpstr>
    </vt:vector>
  </TitlesOfParts>
  <Company>ACU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Stuart</dc:creator>
  <cp:lastModifiedBy>Meg Stuart</cp:lastModifiedBy>
  <cp:lastPrinted>2019-09-03T07:00:54Z</cp:lastPrinted>
  <dcterms:created xsi:type="dcterms:W3CDTF">2019-09-03T00:52:25Z</dcterms:created>
  <dcterms:modified xsi:type="dcterms:W3CDTF">2020-02-20T00:32:29Z</dcterms:modified>
</cp:coreProperties>
</file>