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acu-my.sharepoint.com/personal/kysimpson_acu_edu_au/Documents/kysimpson/Web Updates.2022 June/"/>
    </mc:Choice>
  </mc:AlternateContent>
  <xr:revisionPtr revIDLastSave="24" documentId="8_{0750816F-AFF2-411A-9422-861EA6142E98}" xr6:coauthVersionLast="47" xr6:coauthVersionMax="47" xr10:uidLastSave="{BDAAB41D-B9DC-4F88-BC1A-9890A0394BF7}"/>
  <workbookProtection workbookAlgorithmName="SHA-512" workbookHashValue="jCMtll+qpjrQZjjRr6tzk5lyuMsxt3nCEZPt/batlwQ9vxVLYtKX+C4BH55AB5gXbm09Ds/jryzYBpXWUH5vzA==" workbookSaltValue="0VvbXKz9aDIbMpL5l3W7YQ==" workbookSpinCount="100000" lockStructure="1"/>
  <bookViews>
    <workbookView xWindow="-110" yWindow="-110" windowWidth="19420" windowHeight="10420" xr2:uid="{6D1D959B-0BF7-49A2-92D2-BFBC363E307C}"/>
  </bookViews>
  <sheets>
    <sheet name="Calc" sheetId="1" r:id="rId1"/>
    <sheet name="Salary Rates" sheetId="3" r:id="rId2"/>
    <sheet name="HRS = WK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3" l="1"/>
  <c r="N32" i="3" s="1"/>
  <c r="M30" i="3"/>
  <c r="L30" i="3" s="1"/>
  <c r="M29" i="3"/>
  <c r="N29" i="3" s="1"/>
  <c r="M28" i="3"/>
  <c r="L28" i="3" s="1"/>
  <c r="M27" i="3"/>
  <c r="L27" i="3" s="1"/>
  <c r="M25" i="3"/>
  <c r="L25" i="3" s="1"/>
  <c r="M24" i="3"/>
  <c r="N24" i="3" s="1"/>
  <c r="M23" i="3"/>
  <c r="L23" i="3" s="1"/>
  <c r="M22" i="3"/>
  <c r="L22" i="3" s="1"/>
  <c r="M20" i="3"/>
  <c r="L20" i="3" s="1"/>
  <c r="M19" i="3"/>
  <c r="N19" i="3" s="1"/>
  <c r="M18" i="3"/>
  <c r="L18" i="3" s="1"/>
  <c r="M17" i="3"/>
  <c r="L17" i="3" s="1"/>
  <c r="M16" i="3"/>
  <c r="L16" i="3" s="1"/>
  <c r="M15" i="3"/>
  <c r="N15" i="3" s="1"/>
  <c r="M13" i="3"/>
  <c r="L13" i="3" s="1"/>
  <c r="M12" i="3"/>
  <c r="L12" i="3" s="1"/>
  <c r="M11" i="3"/>
  <c r="L11" i="3" s="1"/>
  <c r="M10" i="3"/>
  <c r="N10" i="3" s="1"/>
  <c r="M9" i="3"/>
  <c r="L9" i="3" s="1"/>
  <c r="M8" i="3"/>
  <c r="L8" i="3" s="1"/>
  <c r="M7" i="3"/>
  <c r="L7" i="3" s="1"/>
  <c r="M6" i="3"/>
  <c r="N6" i="3" s="1"/>
  <c r="L29" i="3" l="1"/>
  <c r="N28" i="3"/>
  <c r="N27" i="3"/>
  <c r="L24" i="3"/>
  <c r="N23" i="3"/>
  <c r="N22" i="3"/>
  <c r="L19" i="3"/>
  <c r="N18" i="3"/>
  <c r="N17" i="3"/>
  <c r="L15" i="3"/>
  <c r="N13" i="3"/>
  <c r="N12" i="3"/>
  <c r="L10" i="3"/>
  <c r="N9" i="3"/>
  <c r="N8" i="3"/>
  <c r="L6" i="3"/>
  <c r="N20" i="3"/>
  <c r="N25" i="3"/>
  <c r="N30" i="3"/>
  <c r="L32" i="3"/>
  <c r="N7" i="3"/>
  <c r="N11" i="3"/>
  <c r="N16" i="3"/>
  <c r="E54" i="3" l="1"/>
  <c r="D54" i="3" s="1"/>
  <c r="E53" i="3"/>
  <c r="F53" i="3" s="1"/>
  <c r="E52" i="3"/>
  <c r="D52" i="3" s="1"/>
  <c r="E51" i="3"/>
  <c r="D51" i="3" s="1"/>
  <c r="E50" i="3"/>
  <c r="D50" i="3" s="1"/>
  <c r="E49" i="3"/>
  <c r="F49" i="3" s="1"/>
  <c r="E48" i="3"/>
  <c r="D48" i="3" s="1"/>
  <c r="E46" i="3"/>
  <c r="D46" i="3" s="1"/>
  <c r="E45" i="3"/>
  <c r="D45" i="3" s="1"/>
  <c r="E44" i="3"/>
  <c r="F44" i="3" s="1"/>
  <c r="E42" i="3"/>
  <c r="D42" i="3" s="1"/>
  <c r="E41" i="3"/>
  <c r="D41" i="3" s="1"/>
  <c r="E40" i="3"/>
  <c r="D40" i="3" s="1"/>
  <c r="E39" i="3"/>
  <c r="F39" i="3" s="1"/>
  <c r="E37" i="3"/>
  <c r="D37" i="3" s="1"/>
  <c r="E36" i="3"/>
  <c r="D36" i="3" s="1"/>
  <c r="E35" i="3"/>
  <c r="D35" i="3" s="1"/>
  <c r="E34" i="3"/>
  <c r="F34" i="3" s="1"/>
  <c r="E32" i="3"/>
  <c r="F32" i="3" s="1"/>
  <c r="E31" i="3"/>
  <c r="D31" i="3" s="1"/>
  <c r="E30" i="3"/>
  <c r="D30" i="3" s="1"/>
  <c r="E29" i="3"/>
  <c r="F29" i="3" s="1"/>
  <c r="E27" i="3"/>
  <c r="D27" i="3" s="1"/>
  <c r="E26" i="3"/>
  <c r="D26" i="3" s="1"/>
  <c r="E25" i="3"/>
  <c r="D25" i="3" s="1"/>
  <c r="E24" i="3"/>
  <c r="F24" i="3" s="1"/>
  <c r="E22" i="3"/>
  <c r="D22" i="3" s="1"/>
  <c r="E21" i="3"/>
  <c r="D21" i="3" s="1"/>
  <c r="E20" i="3"/>
  <c r="D20" i="3" s="1"/>
  <c r="E19" i="3"/>
  <c r="F19" i="3" s="1"/>
  <c r="E17" i="3"/>
  <c r="D17" i="3" s="1"/>
  <c r="E16" i="3"/>
  <c r="D16" i="3" s="1"/>
  <c r="E15" i="3"/>
  <c r="D15" i="3" s="1"/>
  <c r="E14" i="3"/>
  <c r="F14" i="3" s="1"/>
  <c r="E12" i="3"/>
  <c r="D12" i="3" s="1"/>
  <c r="E11" i="3"/>
  <c r="D11" i="3" s="1"/>
  <c r="E10" i="3"/>
  <c r="D10" i="3" s="1"/>
  <c r="E8" i="3"/>
  <c r="F8" i="3" s="1"/>
  <c r="E7" i="3"/>
  <c r="D7" i="3" s="1"/>
  <c r="E6" i="3"/>
  <c r="D6" i="3" s="1"/>
  <c r="D53" i="3" l="1"/>
  <c r="F52" i="3"/>
  <c r="F51" i="3"/>
  <c r="D49" i="3"/>
  <c r="F48" i="3"/>
  <c r="F46" i="3"/>
  <c r="D44" i="3"/>
  <c r="F42" i="3"/>
  <c r="F41" i="3"/>
  <c r="D39" i="3"/>
  <c r="F37" i="3"/>
  <c r="F36" i="3"/>
  <c r="D34" i="3"/>
  <c r="D32" i="3"/>
  <c r="F31" i="3"/>
  <c r="D29" i="3"/>
  <c r="F27" i="3"/>
  <c r="F26" i="3"/>
  <c r="D24" i="3"/>
  <c r="F22" i="3"/>
  <c r="F21" i="3"/>
  <c r="D19" i="3"/>
  <c r="F17" i="3"/>
  <c r="F16" i="3"/>
  <c r="D14" i="3"/>
  <c r="F12" i="3"/>
  <c r="F11" i="3"/>
  <c r="D8" i="3"/>
  <c r="F7" i="3"/>
  <c r="F6" i="3"/>
  <c r="F15" i="3"/>
  <c r="F20" i="3"/>
  <c r="F35" i="3"/>
  <c r="F40" i="3"/>
  <c r="F45" i="3"/>
  <c r="F50" i="3"/>
  <c r="F54" i="3"/>
  <c r="F10" i="3"/>
  <c r="F25" i="3"/>
  <c r="F30" i="3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G4" i="2"/>
  <c r="B4" i="2"/>
  <c r="A4" i="2"/>
  <c r="G3" i="2"/>
  <c r="F3" i="2"/>
  <c r="F4" i="2" s="1"/>
  <c r="E3" i="2"/>
  <c r="E4" i="2" s="1"/>
  <c r="D3" i="2"/>
  <c r="D4" i="2" s="1"/>
  <c r="C3" i="2"/>
  <c r="C4" i="2" s="1"/>
  <c r="B21" i="1"/>
  <c r="C16" i="1"/>
  <c r="C22" i="1" s="1"/>
  <c r="C9" i="1" l="1"/>
  <c r="C10" i="1" s="1"/>
  <c r="C21" i="1"/>
  <c r="C17" i="1"/>
  <c r="C18" i="1" s="1"/>
  <c r="C20" i="1" s="1"/>
  <c r="C11" i="1" l="1"/>
  <c r="C13" i="1" s="1"/>
  <c r="C23" i="1"/>
  <c r="C24" i="1" s="1"/>
  <c r="C25" i="1"/>
</calcChain>
</file>

<file path=xl/sharedStrings.xml><?xml version="1.0" encoding="utf-8"?>
<sst xmlns="http://schemas.openxmlformats.org/spreadsheetml/2006/main" count="181" uniqueCount="177">
  <si>
    <t>Enter the Annual Salary from the Salary Rates table</t>
  </si>
  <si>
    <t>Current Salary Rates are located on the next tab (worksheet)</t>
  </si>
  <si>
    <t>Enter the total hours to be worked over the contract</t>
  </si>
  <si>
    <t>(One week Full-time = 35 hours)</t>
  </si>
  <si>
    <t>Casual Contract - Calculations</t>
  </si>
  <si>
    <t>Casual hourly rate (includes 25% Loading)</t>
  </si>
  <si>
    <t>Total hourly rate</t>
  </si>
  <si>
    <t>Budget estimate based on total hours to be worked (as entered above)</t>
  </si>
  <si>
    <t>Fixed Term and continuing contracts - Calculations</t>
  </si>
  <si>
    <t>Base hourly rate</t>
  </si>
  <si>
    <t>On-costs @ 27.5%</t>
  </si>
  <si>
    <t>Budget Estimate based on total hours to be worked (as entered above)</t>
  </si>
  <si>
    <t>Annual leave accrual during period of contract (in hours)</t>
  </si>
  <si>
    <t>Annual Leave Loading (approx only)*</t>
  </si>
  <si>
    <t>On costs @ 27.5% on Annual Leave and Annual Leave Loading</t>
  </si>
  <si>
    <r>
      <t xml:space="preserve">Total Budget if Annual Leave is </t>
    </r>
    <r>
      <rPr>
        <u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taken during the period of contract</t>
    </r>
  </si>
  <si>
    <r>
      <t xml:space="preserve">Total Budget if Annual Leave </t>
    </r>
    <r>
      <rPr>
        <u/>
        <sz val="10"/>
        <rFont val="Calibri"/>
        <family val="2"/>
        <scheme val="minor"/>
      </rPr>
      <t>is</t>
    </r>
    <r>
      <rPr>
        <sz val="10"/>
        <rFont val="Calibri"/>
        <family val="2"/>
        <scheme val="minor"/>
      </rPr>
      <t xml:space="preserve"> taken during the period of contract</t>
    </r>
  </si>
  <si>
    <t>* Annual Leave Loading is approximate only. Actual calculation is based on calendar days</t>
  </si>
  <si>
    <t>Notes on Professional Staff</t>
  </si>
  <si>
    <t>Overtime rates will apply to Professional Staff for work performed outside the span of hours Monday - Friday</t>
  </si>
  <si>
    <t>and for any work performed on a weekend. This must be added to the above.</t>
  </si>
  <si>
    <r>
      <rPr>
        <u/>
        <sz val="10"/>
        <rFont val="Calibri"/>
        <family val="2"/>
        <scheme val="minor"/>
      </rPr>
      <t>Notes on Fixed Term employment</t>
    </r>
    <r>
      <rPr>
        <sz val="10"/>
        <rFont val="Calibri"/>
        <family val="2"/>
        <scheme val="minor"/>
      </rPr>
      <t xml:space="preserve">: </t>
    </r>
  </si>
  <si>
    <t>From 11 January 2020 all staff employed on a fixed term contract receive full superannuation (with</t>
  </si>
  <si>
    <t>on costs charged at 27.5%).</t>
  </si>
  <si>
    <t>Refer to the ACU Staff Enterprise Agreement and Superannuation Policy for further information.</t>
  </si>
  <si>
    <t>On-costs breakdown</t>
  </si>
  <si>
    <t>27.5% = 17% Superannuation, 5.9% Payroll Tax, 0.9% Workers Compensation, 2% LSL provision, 1.7% Parental Leave</t>
  </si>
  <si>
    <t>No of</t>
  </si>
  <si>
    <t>Hours  per week</t>
  </si>
  <si>
    <t>Hours per week Part Time (fractions)</t>
  </si>
  <si>
    <t>Weeks</t>
  </si>
  <si>
    <t xml:space="preserve">Full Time </t>
  </si>
  <si>
    <t>Calendar Year (52.17 weeks) - See below</t>
  </si>
  <si>
    <t>Note: The ACU Annual Salaries in the Enterprise Agreement are based on 52.178571 weeks (or 365.25 days)</t>
  </si>
  <si>
    <t xml:space="preserve">If you are issuing a contract for a Calendar year then it is suggested that you add an additional 14 hours (if full time) </t>
  </si>
  <si>
    <t>to the 52 week hours amount, to budget for any extra working day/s in a calendar year.</t>
  </si>
  <si>
    <t>PAY CLASS</t>
  </si>
  <si>
    <t>SALARY RATES</t>
  </si>
  <si>
    <t>F/N AMOUNT</t>
  </si>
  <si>
    <t>HOURLY RATE</t>
  </si>
  <si>
    <t>CASUAL HOURLY RATE WITH 25% LOADING</t>
  </si>
  <si>
    <t>HEW11</t>
  </si>
  <si>
    <t>HEW 1 INCREMENT 1</t>
  </si>
  <si>
    <t>HEW12</t>
  </si>
  <si>
    <t>HEW 1 INCREMENT 2</t>
  </si>
  <si>
    <t>HEW13</t>
  </si>
  <si>
    <t>HEW 1 INCREMENT 3</t>
  </si>
  <si>
    <t>HEW21</t>
  </si>
  <si>
    <t>HEW 2 INCREMENT 1</t>
  </si>
  <si>
    <t>HEW22</t>
  </si>
  <si>
    <t>HEW 2 INCREMENT 2</t>
  </si>
  <si>
    <t>HEW23</t>
  </si>
  <si>
    <t>HEW 2 INCREMENT 3</t>
  </si>
  <si>
    <t>HEW31</t>
  </si>
  <si>
    <t>HEW 3 INCREMENT 1</t>
  </si>
  <si>
    <t>HEW32</t>
  </si>
  <si>
    <t>HEW 3 INCREMENT 2</t>
  </si>
  <si>
    <t>HEW33</t>
  </si>
  <si>
    <t>HEW 3 INCREMENT 3</t>
  </si>
  <si>
    <t>HEW34</t>
  </si>
  <si>
    <t>HEW 3 INCREMENT 4</t>
  </si>
  <si>
    <t>HEW41</t>
  </si>
  <si>
    <t>HEW 4 INCREMENT 1</t>
  </si>
  <si>
    <t>HEW42</t>
  </si>
  <si>
    <t>HEW 4 INCREMENT 2</t>
  </si>
  <si>
    <t>HEW43</t>
  </si>
  <si>
    <t>HEW 4 INCREMENT 3</t>
  </si>
  <si>
    <t>HEW44</t>
  </si>
  <si>
    <t>HEW 4 INCREMENT 4</t>
  </si>
  <si>
    <t>HEW51</t>
  </si>
  <si>
    <t>HEW 5 INCREMENT 1</t>
  </si>
  <si>
    <t>HEW52</t>
  </si>
  <si>
    <t>HEW 5 INCREMENT 2</t>
  </si>
  <si>
    <t>HEW53</t>
  </si>
  <si>
    <t>HEW 5 INCREMENT 3</t>
  </si>
  <si>
    <t>HEW54</t>
  </si>
  <si>
    <t>HEW 5 INCREMENT 4</t>
  </si>
  <si>
    <t>HEW61</t>
  </si>
  <si>
    <t>HEW 6 INCREMENT 1</t>
  </si>
  <si>
    <t>HEW62</t>
  </si>
  <si>
    <t>HEW 6 INCREMENT 2</t>
  </si>
  <si>
    <t>HEW63</t>
  </si>
  <si>
    <t>HEW 6 INCREMENT 3</t>
  </si>
  <si>
    <t>HEW64</t>
  </si>
  <si>
    <t>HEW 6 INCREMENT 4</t>
  </si>
  <si>
    <t>HEW71</t>
  </si>
  <si>
    <t>HEW 7 INCREMENT 1</t>
  </si>
  <si>
    <t>HEW72</t>
  </si>
  <si>
    <t>HEW 7 INCREMENT 2</t>
  </si>
  <si>
    <t>HEW73</t>
  </si>
  <si>
    <t>HEW 7 INCREMENT 3</t>
  </si>
  <si>
    <t>HEW74</t>
  </si>
  <si>
    <t>HEW 7 INCREMENT 4</t>
  </si>
  <si>
    <t>HEW81</t>
  </si>
  <si>
    <t>HEW 8 INCREMENT 1</t>
  </si>
  <si>
    <t>HEW82</t>
  </si>
  <si>
    <t>HEW 8 INCREMENT 2</t>
  </si>
  <si>
    <t>HEW83</t>
  </si>
  <si>
    <t>HEW 8 INCREMENT 3</t>
  </si>
  <si>
    <t>HEW84</t>
  </si>
  <si>
    <t>HEW 8 INCREMENT 4</t>
  </si>
  <si>
    <t>HEW91</t>
  </si>
  <si>
    <t>HEW 9 INCREMENT 1</t>
  </si>
  <si>
    <t>HEW92</t>
  </si>
  <si>
    <t>HEW 9 INCREMENT 2</t>
  </si>
  <si>
    <t>HEW93</t>
  </si>
  <si>
    <t>HEW 9 INCREMENT 3</t>
  </si>
  <si>
    <t>HEW100</t>
  </si>
  <si>
    <t>HEW 10 MINIMUM</t>
  </si>
  <si>
    <t>HEW101</t>
  </si>
  <si>
    <t>HEW 10 BASE 1</t>
  </si>
  <si>
    <t>HEW102</t>
  </si>
  <si>
    <t>HEW 10 BASE 2</t>
  </si>
  <si>
    <t>HEW103</t>
  </si>
  <si>
    <t>HEW 10 BASE 3</t>
  </si>
  <si>
    <t>HEW104</t>
  </si>
  <si>
    <t>HEW 10 BASE 4</t>
  </si>
  <si>
    <t>HEW105</t>
  </si>
  <si>
    <t>HEW 10 BASE 5</t>
  </si>
  <si>
    <t>HEW106</t>
  </si>
  <si>
    <t>HEW 10 BASE 6</t>
  </si>
  <si>
    <t>F/N Salary</t>
  </si>
  <si>
    <t>Hourly Rate</t>
  </si>
  <si>
    <t>Casual Hourly Rate With 25% Loading</t>
  </si>
  <si>
    <t>ACA1</t>
  </si>
  <si>
    <t>Academic Level A, Increment 1</t>
  </si>
  <si>
    <t>ACA2</t>
  </si>
  <si>
    <t>Academic Level A, Increment 2</t>
  </si>
  <si>
    <t>ACA3</t>
  </si>
  <si>
    <t>Academic Level A, Increment 3</t>
  </si>
  <si>
    <t>ACA4</t>
  </si>
  <si>
    <t>Academic Level A, Increment 4</t>
  </si>
  <si>
    <t>ACA5</t>
  </si>
  <si>
    <t>Academic Level A, Increment 5</t>
  </si>
  <si>
    <t>ACA6</t>
  </si>
  <si>
    <t>Academic Level A, Increment 6</t>
  </si>
  <si>
    <t>ACA7</t>
  </si>
  <si>
    <t>Academic Level A, Increment 7</t>
  </si>
  <si>
    <t>ACA8</t>
  </si>
  <si>
    <t>Academic Level A, Increment 8</t>
  </si>
  <si>
    <t>ACB1</t>
  </si>
  <si>
    <t>Academic Level B, Increment 1</t>
  </si>
  <si>
    <t>ACB2</t>
  </si>
  <si>
    <t>Academic Level B, Increment 2</t>
  </si>
  <si>
    <t>ACB3</t>
  </si>
  <si>
    <t>Academic Level B, Increment 3</t>
  </si>
  <si>
    <t>ACB4</t>
  </si>
  <si>
    <t>Academic Level B, Increment 4</t>
  </si>
  <si>
    <t>ACB5</t>
  </si>
  <si>
    <t>Academic Level B, Increment 5</t>
  </si>
  <si>
    <t>ACB6</t>
  </si>
  <si>
    <t>Academic Level B, Increment 6</t>
  </si>
  <si>
    <t>ACC1</t>
  </si>
  <si>
    <t>Academic Level C, Increment 1</t>
  </si>
  <si>
    <t>ACC2</t>
  </si>
  <si>
    <t>Academic Level C, Increment 2</t>
  </si>
  <si>
    <t>ACC3</t>
  </si>
  <si>
    <t>Academic Level C, Increment 3</t>
  </si>
  <si>
    <t>ACC4</t>
  </si>
  <si>
    <t>Academic Level C, Increment 4</t>
  </si>
  <si>
    <t>ACD1</t>
  </si>
  <si>
    <t>Academic Level D, Increment 1</t>
  </si>
  <si>
    <t>ACD2</t>
  </si>
  <si>
    <t>Academic Level D, Increment 2</t>
  </si>
  <si>
    <t>ACD3</t>
  </si>
  <si>
    <t>Academic Level D, Increment 3</t>
  </si>
  <si>
    <t>ACD4</t>
  </si>
  <si>
    <t>Academic Level D, Increment 4</t>
  </si>
  <si>
    <t>ACE1</t>
  </si>
  <si>
    <t>Academic Level E, Increment 1</t>
  </si>
  <si>
    <t>On-costs @ 17.3%</t>
  </si>
  <si>
    <t>17.3% = 10.5% Superannuation, 5.9% Payroll Tax, 0.9% Workers Compensation</t>
  </si>
  <si>
    <t>Salary and On Costs Calculator from 7 January 2023</t>
  </si>
  <si>
    <t>worked in accordance with the ACU Staff Enterprise Agreement (subject to an annual cap, currently $1,587.00).</t>
  </si>
  <si>
    <t>PROFESSIONAL STAFF SALARY RATES AS AT 7 JANUARY 2023</t>
  </si>
  <si>
    <t>ACADEMIC STAFF SALARY RATES EFFECTIVE 7 JANUARY 2023</t>
  </si>
  <si>
    <t>From 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</si>
</sst>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.00000_);_(&quot;$&quot;* \(#,##0.00000\);_(&quot;$&quot;* &quot;-&quot;??_);_(@_)"/>
    <numFmt numFmtId="166" formatCode="#,##0.00_ ;\-#,##0.00\ "/>
    <numFmt numFmtId="167" formatCode="&quot;$&quot;#,##0.00"/>
    <numFmt numFmtId="168" formatCode="&quot;$&quot;#,##0.00000"/>
    <numFmt numFmtId="169" formatCode="&quot;$&quot;#,##0.00000;\-&quot;$&quot;#,##0.00000"/>
    <numFmt numFmtId="170" formatCode="0.0000"/>
    <numFmt numFmtId="171" formatCode="&quot;$&quot;#,##0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5E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1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3" borderId="2" xfId="3" applyFont="1" applyFill="1" applyBorder="1" applyAlignment="1">
      <alignment horizontal="left"/>
    </xf>
    <xf numFmtId="0" fontId="9" fillId="3" borderId="3" xfId="3" applyFont="1" applyFill="1" applyBorder="1"/>
    <xf numFmtId="0" fontId="6" fillId="3" borderId="3" xfId="3" applyFont="1" applyFill="1" applyBorder="1"/>
    <xf numFmtId="0" fontId="9" fillId="3" borderId="4" xfId="3" applyFont="1" applyFill="1" applyBorder="1" applyAlignment="1">
      <alignment horizontal="left"/>
    </xf>
    <xf numFmtId="164" fontId="9" fillId="3" borderId="5" xfId="2" applyFont="1" applyFill="1" applyBorder="1"/>
    <xf numFmtId="165" fontId="6" fillId="3" borderId="5" xfId="2" applyNumberFormat="1" applyFont="1" applyFill="1" applyBorder="1"/>
    <xf numFmtId="0" fontId="9" fillId="3" borderId="4" xfId="3" quotePrefix="1" applyFont="1" applyFill="1" applyBorder="1" applyAlignment="1">
      <alignment horizontal="left"/>
    </xf>
    <xf numFmtId="164" fontId="9" fillId="3" borderId="6" xfId="2" applyFont="1" applyFill="1" applyBorder="1"/>
    <xf numFmtId="164" fontId="6" fillId="3" borderId="6" xfId="2" applyFont="1" applyFill="1" applyBorder="1"/>
    <xf numFmtId="0" fontId="9" fillId="3" borderId="4" xfId="3" quotePrefix="1" applyFont="1" applyFill="1" applyBorder="1" applyAlignment="1">
      <alignment horizontal="right"/>
    </xf>
    <xf numFmtId="164" fontId="9" fillId="3" borderId="7" xfId="2" applyFont="1" applyFill="1" applyBorder="1"/>
    <xf numFmtId="164" fontId="10" fillId="3" borderId="8" xfId="2" applyFont="1" applyFill="1" applyBorder="1"/>
    <xf numFmtId="164" fontId="9" fillId="3" borderId="0" xfId="2" applyFont="1" applyFill="1"/>
    <xf numFmtId="164" fontId="10" fillId="3" borderId="9" xfId="2" applyFont="1" applyFill="1" applyBorder="1"/>
    <xf numFmtId="0" fontId="9" fillId="3" borderId="10" xfId="3" applyFont="1" applyFill="1" applyBorder="1" applyAlignment="1">
      <alignment horizontal="left"/>
    </xf>
    <xf numFmtId="0" fontId="11" fillId="3" borderId="11" xfId="0" applyFont="1" applyFill="1" applyBorder="1"/>
    <xf numFmtId="44" fontId="6" fillId="3" borderId="12" xfId="0" applyNumberFormat="1" applyFont="1" applyFill="1" applyBorder="1"/>
    <xf numFmtId="0" fontId="8" fillId="4" borderId="2" xfId="3" applyFont="1" applyFill="1" applyBorder="1" applyAlignment="1">
      <alignment horizontal="left"/>
    </xf>
    <xf numFmtId="0" fontId="9" fillId="4" borderId="13" xfId="3" applyFont="1" applyFill="1" applyBorder="1"/>
    <xf numFmtId="0" fontId="6" fillId="4" borderId="3" xfId="3" applyFont="1" applyFill="1" applyBorder="1"/>
    <xf numFmtId="0" fontId="9" fillId="4" borderId="4" xfId="3" quotePrefix="1" applyFont="1" applyFill="1" applyBorder="1" applyAlignment="1">
      <alignment horizontal="left"/>
    </xf>
    <xf numFmtId="164" fontId="9" fillId="4" borderId="5" xfId="2" applyFont="1" applyFill="1" applyBorder="1"/>
    <xf numFmtId="165" fontId="6" fillId="4" borderId="5" xfId="2" applyNumberFormat="1" applyFont="1" applyFill="1" applyBorder="1"/>
    <xf numFmtId="164" fontId="9" fillId="4" borderId="6" xfId="2" applyFont="1" applyFill="1" applyBorder="1"/>
    <xf numFmtId="164" fontId="6" fillId="4" borderId="6" xfId="2" applyFont="1" applyFill="1" applyBorder="1"/>
    <xf numFmtId="0" fontId="9" fillId="4" borderId="4" xfId="3" quotePrefix="1" applyFont="1" applyFill="1" applyBorder="1" applyAlignment="1">
      <alignment horizontal="right"/>
    </xf>
    <xf numFmtId="164" fontId="9" fillId="4" borderId="7" xfId="2" applyFont="1" applyFill="1" applyBorder="1"/>
    <xf numFmtId="164" fontId="10" fillId="4" borderId="8" xfId="2" applyFont="1" applyFill="1" applyBorder="1"/>
    <xf numFmtId="164" fontId="6" fillId="4" borderId="5" xfId="2" applyFont="1" applyFill="1" applyBorder="1"/>
    <xf numFmtId="0" fontId="9" fillId="4" borderId="4" xfId="3" applyFont="1" applyFill="1" applyBorder="1" applyAlignment="1">
      <alignment horizontal="left"/>
    </xf>
    <xf numFmtId="166" fontId="9" fillId="4" borderId="5" xfId="2" applyNumberFormat="1" applyFont="1" applyFill="1" applyBorder="1" applyAlignment="1">
      <alignment horizontal="center"/>
    </xf>
    <xf numFmtId="0" fontId="11" fillId="4" borderId="0" xfId="0" applyFont="1" applyFill="1"/>
    <xf numFmtId="44" fontId="6" fillId="4" borderId="14" xfId="0" applyNumberFormat="1" applyFont="1" applyFill="1" applyBorder="1"/>
    <xf numFmtId="0" fontId="9" fillId="4" borderId="10" xfId="3" applyFont="1" applyFill="1" applyBorder="1" applyAlignment="1">
      <alignment horizontal="left"/>
    </xf>
    <xf numFmtId="0" fontId="11" fillId="4" borderId="11" xfId="0" applyFont="1" applyFill="1" applyBorder="1"/>
    <xf numFmtId="44" fontId="6" fillId="4" borderId="12" xfId="0" applyNumberFormat="1" applyFont="1" applyFill="1" applyBorder="1"/>
    <xf numFmtId="0" fontId="9" fillId="5" borderId="0" xfId="3" applyFont="1" applyFill="1" applyAlignment="1">
      <alignment horizontal="left"/>
    </xf>
    <xf numFmtId="0" fontId="11" fillId="5" borderId="0" xfId="0" applyFont="1" applyFill="1"/>
    <xf numFmtId="44" fontId="9" fillId="5" borderId="0" xfId="0" applyNumberFormat="1" applyFont="1" applyFill="1"/>
    <xf numFmtId="0" fontId="9" fillId="0" borderId="0" xfId="0" applyFont="1"/>
    <xf numFmtId="0" fontId="12" fillId="5" borderId="0" xfId="3" applyFont="1" applyFill="1" applyAlignment="1">
      <alignment horizontal="left"/>
    </xf>
    <xf numFmtId="0" fontId="13" fillId="5" borderId="0" xfId="3" applyFont="1" applyFill="1" applyAlignment="1">
      <alignment horizontal="left"/>
    </xf>
    <xf numFmtId="0" fontId="13" fillId="0" borderId="0" xfId="0" applyFont="1"/>
    <xf numFmtId="0" fontId="8" fillId="5" borderId="2" xfId="3" applyFont="1" applyFill="1" applyBorder="1" applyAlignment="1">
      <alignment horizontal="left"/>
    </xf>
    <xf numFmtId="0" fontId="9" fillId="0" borderId="13" xfId="0" applyFont="1" applyBorder="1"/>
    <xf numFmtId="0" fontId="9" fillId="0" borderId="3" xfId="0" applyFont="1" applyBorder="1"/>
    <xf numFmtId="0" fontId="9" fillId="5" borderId="4" xfId="3" applyFont="1" applyFill="1" applyBorder="1" applyAlignment="1">
      <alignment horizontal="left"/>
    </xf>
    <xf numFmtId="0" fontId="9" fillId="0" borderId="5" xfId="0" applyFont="1" applyBorder="1"/>
    <xf numFmtId="0" fontId="9" fillId="5" borderId="10" xfId="3" applyFont="1" applyFill="1" applyBorder="1" applyAlignment="1">
      <alignment horizontal="left"/>
    </xf>
    <xf numFmtId="0" fontId="9" fillId="0" borderId="11" xfId="0" applyFont="1" applyBorder="1"/>
    <xf numFmtId="0" fontId="9" fillId="0" borderId="15" xfId="0" applyFont="1" applyBorder="1"/>
    <xf numFmtId="0" fontId="4" fillId="0" borderId="0" xfId="0" applyFont="1"/>
    <xf numFmtId="0" fontId="6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6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3" fontId="16" fillId="0" borderId="24" xfId="1" applyFont="1" applyBorder="1" applyAlignment="1">
      <alignment horizontal="center" vertical="center" wrapText="1"/>
    </xf>
    <xf numFmtId="2" fontId="16" fillId="0" borderId="24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167" fontId="15" fillId="0" borderId="27" xfId="1" applyNumberFormat="1" applyFont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/>
    </xf>
    <xf numFmtId="169" fontId="15" fillId="0" borderId="26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167" fontId="15" fillId="0" borderId="28" xfId="1" applyNumberFormat="1" applyFont="1" applyBorder="1" applyAlignment="1">
      <alignment horizontal="center" vertical="center"/>
    </xf>
    <xf numFmtId="168" fontId="15" fillId="0" borderId="28" xfId="0" applyNumberFormat="1" applyFont="1" applyBorder="1" applyAlignment="1">
      <alignment horizontal="center" vertical="center"/>
    </xf>
    <xf numFmtId="169" fontId="15" fillId="0" borderId="28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167" fontId="15" fillId="0" borderId="29" xfId="1" applyNumberFormat="1" applyFont="1" applyBorder="1" applyAlignment="1">
      <alignment horizontal="center" vertical="center"/>
    </xf>
    <xf numFmtId="168" fontId="15" fillId="0" borderId="29" xfId="0" applyNumberFormat="1" applyFont="1" applyBorder="1" applyAlignment="1">
      <alignment horizontal="center" vertical="center"/>
    </xf>
    <xf numFmtId="169" fontId="15" fillId="0" borderId="29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170" fontId="19" fillId="11" borderId="16" xfId="1" applyNumberFormat="1" applyFont="1" applyFill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/>
    </xf>
    <xf numFmtId="167" fontId="15" fillId="0" borderId="27" xfId="0" applyNumberFormat="1" applyFont="1" applyBorder="1" applyAlignment="1">
      <alignment horizontal="center" vertical="center"/>
    </xf>
    <xf numFmtId="168" fontId="15" fillId="0" borderId="27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167" fontId="15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6" fontId="17" fillId="12" borderId="27" xfId="0" applyNumberFormat="1" applyFont="1" applyFill="1" applyBorder="1" applyAlignment="1">
      <alignment horizontal="center" vertical="center" wrapText="1"/>
    </xf>
    <xf numFmtId="6" fontId="17" fillId="12" borderId="26" xfId="0" applyNumberFormat="1" applyFont="1" applyFill="1" applyBorder="1" applyAlignment="1">
      <alignment horizontal="center" vertical="center" wrapText="1"/>
    </xf>
    <xf numFmtId="0" fontId="17" fillId="12" borderId="28" xfId="0" applyFont="1" applyFill="1" applyBorder="1" applyAlignment="1">
      <alignment horizontal="center" vertical="center" wrapText="1"/>
    </xf>
    <xf numFmtId="6" fontId="17" fillId="12" borderId="28" xfId="0" applyNumberFormat="1" applyFont="1" applyFill="1" applyBorder="1" applyAlignment="1">
      <alignment horizontal="center" vertical="center" wrapText="1"/>
    </xf>
    <xf numFmtId="6" fontId="17" fillId="12" borderId="29" xfId="0" applyNumberFormat="1" applyFont="1" applyFill="1" applyBorder="1" applyAlignment="1">
      <alignment horizontal="center" vertical="center" wrapText="1"/>
    </xf>
    <xf numFmtId="164" fontId="0" fillId="2" borderId="1" xfId="2" applyFont="1" applyFill="1" applyBorder="1" applyProtection="1">
      <protection locked="0"/>
    </xf>
    <xf numFmtId="4" fontId="0" fillId="2" borderId="1" xfId="2" applyNumberFormat="1" applyFont="1" applyFill="1" applyBorder="1" applyProtection="1">
      <protection locked="0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1" fontId="4" fillId="12" borderId="29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calc-16-week" xfId="3" xr:uid="{9AF8E0C0-37FA-4120-B725-130D66372D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29E1-03E6-4E9C-A5B9-99C4185D7612}">
  <sheetPr>
    <tabColor rgb="FFFF0000"/>
    <pageSetUpPr fitToPage="1"/>
  </sheetPr>
  <dimension ref="A1:D40"/>
  <sheetViews>
    <sheetView tabSelected="1" workbookViewId="0">
      <selection activeCell="A2" sqref="A2"/>
    </sheetView>
  </sheetViews>
  <sheetFormatPr defaultRowHeight="12.5" x14ac:dyDescent="0.25"/>
  <cols>
    <col min="1" max="1" width="46.54296875" customWidth="1"/>
    <col min="2" max="2" width="18" customWidth="1"/>
    <col min="3" max="3" width="22.7265625" customWidth="1"/>
    <col min="4" max="4" width="14.7265625" customWidth="1"/>
  </cols>
  <sheetData>
    <row r="1" spans="1:3" ht="18.5" x14ac:dyDescent="0.45">
      <c r="A1" s="1" t="s">
        <v>172</v>
      </c>
    </row>
    <row r="3" spans="1:3" ht="14.5" x14ac:dyDescent="0.35">
      <c r="A3" s="2" t="s">
        <v>0</v>
      </c>
      <c r="B3" s="126"/>
    </row>
    <row r="4" spans="1:3" x14ac:dyDescent="0.25">
      <c r="A4" s="3" t="s">
        <v>1</v>
      </c>
    </row>
    <row r="5" spans="1:3" ht="14.5" x14ac:dyDescent="0.35">
      <c r="A5" s="2"/>
    </row>
    <row r="6" spans="1:3" ht="14.5" x14ac:dyDescent="0.35">
      <c r="A6" s="2" t="s">
        <v>2</v>
      </c>
      <c r="B6" s="127"/>
    </row>
    <row r="7" spans="1:3" ht="13" thickBot="1" x14ac:dyDescent="0.3">
      <c r="A7" s="4" t="s">
        <v>3</v>
      </c>
    </row>
    <row r="8" spans="1:3" ht="16.5" customHeight="1" x14ac:dyDescent="0.35">
      <c r="A8" s="5" t="s">
        <v>4</v>
      </c>
      <c r="B8" s="6"/>
      <c r="C8" s="7"/>
    </row>
    <row r="9" spans="1:3" ht="16.5" customHeight="1" x14ac:dyDescent="0.35">
      <c r="A9" s="8" t="s">
        <v>5</v>
      </c>
      <c r="B9" s="9"/>
      <c r="C9" s="10">
        <f>ROUND(C16*1.25,5)</f>
        <v>0</v>
      </c>
    </row>
    <row r="10" spans="1:3" ht="16.5" customHeight="1" x14ac:dyDescent="0.35">
      <c r="A10" s="11" t="s">
        <v>170</v>
      </c>
      <c r="B10" s="12"/>
      <c r="C10" s="13">
        <f>ROUND((C9*0.173),2)</f>
        <v>0</v>
      </c>
    </row>
    <row r="11" spans="1:3" ht="16.5" customHeight="1" thickBot="1" x14ac:dyDescent="0.4">
      <c r="A11" s="14"/>
      <c r="B11" s="15" t="s">
        <v>6</v>
      </c>
      <c r="C11" s="16">
        <f>ROUND((C9+C10),2)</f>
        <v>0</v>
      </c>
    </row>
    <row r="12" spans="1:3" ht="16.5" customHeight="1" thickTop="1" x14ac:dyDescent="0.35">
      <c r="A12" s="14"/>
      <c r="B12" s="17"/>
      <c r="C12" s="18"/>
    </row>
    <row r="13" spans="1:3" ht="16.5" customHeight="1" thickBot="1" x14ac:dyDescent="0.4">
      <c r="A13" s="19" t="s">
        <v>7</v>
      </c>
      <c r="B13" s="20"/>
      <c r="C13" s="21">
        <f>ROUND((C11*B6),2)</f>
        <v>0</v>
      </c>
    </row>
    <row r="14" spans="1:3" ht="16.5" customHeight="1" thickBot="1" x14ac:dyDescent="0.3"/>
    <row r="15" spans="1:3" ht="16.5" customHeight="1" x14ac:dyDescent="0.35">
      <c r="A15" s="22" t="s">
        <v>8</v>
      </c>
      <c r="B15" s="23"/>
      <c r="C15" s="24"/>
    </row>
    <row r="16" spans="1:3" ht="16.5" customHeight="1" x14ac:dyDescent="0.35">
      <c r="A16" s="25" t="s">
        <v>9</v>
      </c>
      <c r="B16" s="26"/>
      <c r="C16" s="27">
        <f>ROUND(+B3/260.8929/7,5)</f>
        <v>0</v>
      </c>
    </row>
    <row r="17" spans="1:4" ht="16.5" customHeight="1" x14ac:dyDescent="0.35">
      <c r="A17" s="25" t="s">
        <v>10</v>
      </c>
      <c r="B17" s="28"/>
      <c r="C17" s="29">
        <f>ROUND((C16*0.275),2)</f>
        <v>0</v>
      </c>
    </row>
    <row r="18" spans="1:4" ht="16.5" customHeight="1" thickBot="1" x14ac:dyDescent="0.4">
      <c r="A18" s="30"/>
      <c r="B18" s="31" t="s">
        <v>6</v>
      </c>
      <c r="C18" s="32">
        <f>ROUND((C16+C17),2)</f>
        <v>0</v>
      </c>
    </row>
    <row r="19" spans="1:4" ht="16.5" customHeight="1" thickTop="1" x14ac:dyDescent="0.35">
      <c r="A19" s="30"/>
      <c r="B19" s="26"/>
      <c r="C19" s="33"/>
    </row>
    <row r="20" spans="1:4" ht="16.5" customHeight="1" x14ac:dyDescent="0.35">
      <c r="A20" s="34" t="s">
        <v>11</v>
      </c>
      <c r="B20" s="26"/>
      <c r="C20" s="33">
        <f>ROUND((C18*B6),2)</f>
        <v>0</v>
      </c>
    </row>
    <row r="21" spans="1:4" ht="16.5" customHeight="1" x14ac:dyDescent="0.35">
      <c r="A21" s="34" t="s">
        <v>12</v>
      </c>
      <c r="B21" s="35">
        <f>ROUND(B6*0.0767,2)</f>
        <v>0</v>
      </c>
      <c r="C21" s="33">
        <f>ROUND((B21*C16),2)</f>
        <v>0</v>
      </c>
    </row>
    <row r="22" spans="1:4" ht="16.5" customHeight="1" x14ac:dyDescent="0.35">
      <c r="A22" s="34" t="s">
        <v>13</v>
      </c>
      <c r="B22" s="26"/>
      <c r="C22" s="33">
        <f>MIN(ROUND((((C16*140)*17.5%)/1820)*B6,2),1587)</f>
        <v>0</v>
      </c>
    </row>
    <row r="23" spans="1:4" ht="16.5" customHeight="1" x14ac:dyDescent="0.35">
      <c r="A23" s="34" t="s">
        <v>14</v>
      </c>
      <c r="B23" s="26"/>
      <c r="C23" s="33">
        <f>ROUND((C21*27.5%)+(C22*27.5%),2)</f>
        <v>0</v>
      </c>
    </row>
    <row r="24" spans="1:4" ht="16.5" customHeight="1" x14ac:dyDescent="0.35">
      <c r="A24" s="34" t="s">
        <v>15</v>
      </c>
      <c r="B24" s="36"/>
      <c r="C24" s="37">
        <f>C20+C21+C22+C23</f>
        <v>0</v>
      </c>
    </row>
    <row r="25" spans="1:4" ht="16.5" customHeight="1" thickBot="1" x14ac:dyDescent="0.4">
      <c r="A25" s="38" t="s">
        <v>16</v>
      </c>
      <c r="B25" s="39"/>
      <c r="C25" s="40">
        <f>C20+(C22*1.275)</f>
        <v>0</v>
      </c>
    </row>
    <row r="26" spans="1:4" ht="16.5" customHeight="1" x14ac:dyDescent="0.3">
      <c r="A26" s="41" t="s">
        <v>17</v>
      </c>
      <c r="B26" s="42"/>
      <c r="C26" s="43"/>
      <c r="D26" s="44"/>
    </row>
    <row r="27" spans="1:4" ht="16.5" customHeight="1" x14ac:dyDescent="0.3">
      <c r="A27" s="41" t="s">
        <v>173</v>
      </c>
      <c r="B27" s="44"/>
      <c r="C27" s="44"/>
      <c r="D27" s="44"/>
    </row>
    <row r="28" spans="1:4" ht="16.5" customHeight="1" x14ac:dyDescent="0.3">
      <c r="A28" s="45" t="s">
        <v>18</v>
      </c>
      <c r="B28" s="44"/>
      <c r="C28" s="44"/>
      <c r="D28" s="44"/>
    </row>
    <row r="29" spans="1:4" ht="16.5" customHeight="1" x14ac:dyDescent="0.3">
      <c r="A29" s="41" t="s">
        <v>19</v>
      </c>
      <c r="B29" s="44"/>
      <c r="C29" s="44"/>
      <c r="D29" s="44"/>
    </row>
    <row r="30" spans="1:4" ht="16.5" customHeight="1" x14ac:dyDescent="0.3">
      <c r="A30" s="41" t="s">
        <v>20</v>
      </c>
      <c r="B30" s="44"/>
      <c r="C30" s="44"/>
      <c r="D30" s="44"/>
    </row>
    <row r="31" spans="1:4" ht="16.5" customHeight="1" x14ac:dyDescent="0.3">
      <c r="A31" s="41" t="s">
        <v>21</v>
      </c>
      <c r="B31" s="44"/>
      <c r="C31" s="44"/>
      <c r="D31" s="44"/>
    </row>
    <row r="32" spans="1:4" ht="16.5" customHeight="1" x14ac:dyDescent="0.3">
      <c r="A32" s="46" t="s">
        <v>22</v>
      </c>
      <c r="B32" s="44"/>
      <c r="C32" s="44"/>
      <c r="D32" s="44"/>
    </row>
    <row r="33" spans="1:4" ht="16.5" customHeight="1" x14ac:dyDescent="0.3">
      <c r="A33" s="46" t="s">
        <v>23</v>
      </c>
      <c r="B33" s="44"/>
      <c r="C33" s="44"/>
      <c r="D33" s="44"/>
    </row>
    <row r="34" spans="1:4" ht="16.5" customHeight="1" thickBot="1" x14ac:dyDescent="0.35">
      <c r="A34" s="47" t="s">
        <v>24</v>
      </c>
      <c r="B34" s="44"/>
      <c r="C34" s="44"/>
      <c r="D34" s="44"/>
    </row>
    <row r="35" spans="1:4" ht="16.5" customHeight="1" x14ac:dyDescent="0.3">
      <c r="A35" s="48" t="s">
        <v>25</v>
      </c>
      <c r="B35" s="49"/>
      <c r="C35" s="49"/>
      <c r="D35" s="50"/>
    </row>
    <row r="36" spans="1:4" ht="16.5" customHeight="1" x14ac:dyDescent="0.3">
      <c r="A36" s="51" t="s">
        <v>171</v>
      </c>
      <c r="B36" s="44"/>
      <c r="C36" s="44"/>
      <c r="D36" s="52"/>
    </row>
    <row r="37" spans="1:4" ht="16.5" customHeight="1" thickBot="1" x14ac:dyDescent="0.35">
      <c r="A37" s="53" t="s">
        <v>26</v>
      </c>
      <c r="B37" s="54"/>
      <c r="C37" s="54"/>
      <c r="D37" s="55"/>
    </row>
    <row r="38" spans="1:4" ht="16.5" customHeight="1" x14ac:dyDescent="0.25"/>
    <row r="39" spans="1:4" ht="16.5" customHeight="1" x14ac:dyDescent="0.25"/>
    <row r="40" spans="1:4" x14ac:dyDescent="0.25">
      <c r="B40" s="56"/>
    </row>
  </sheetData>
  <sheetProtection algorithmName="SHA-512" hashValue="Ly0iLwLHm0iDhvZmPqRHkTe+Hx/Ba6XHcn2/XR2YRZtX3kfyjbkU5bf5bkm3/qsbUz6AY7v8rG+53cnbfrpbhg==" saltValue="0GqH0RKQy9/be/0Js7atsQ==" spinCount="100000" sheet="1" objects="1" scenarios="1"/>
  <protectedRanges>
    <protectedRange sqref="B3 B6" name="Salary"/>
  </protectedRanges>
  <pageMargins left="0.7" right="0.7" top="0.75" bottom="0.75" header="0.3" footer="0.3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AAA0-37BE-426A-A385-5A1767D13A61}">
  <dimension ref="A3:N54"/>
  <sheetViews>
    <sheetView zoomScaleNormal="100" workbookViewId="0">
      <selection activeCell="B17" sqref="B17"/>
    </sheetView>
  </sheetViews>
  <sheetFormatPr defaultRowHeight="12.5" x14ac:dyDescent="0.25"/>
  <cols>
    <col min="1" max="1" width="25.453125" customWidth="1"/>
    <col min="2" max="2" width="21.453125" customWidth="1"/>
    <col min="3" max="3" width="12.1796875" customWidth="1"/>
    <col min="4" max="4" width="14.453125" customWidth="1"/>
    <col min="5" max="5" width="18" customWidth="1"/>
    <col min="6" max="6" width="17.26953125" customWidth="1"/>
    <col min="10" max="10" width="25.7265625" bestFit="1" customWidth="1"/>
    <col min="11" max="11" width="14.81640625" customWidth="1"/>
    <col min="12" max="12" width="16.7265625" customWidth="1"/>
    <col min="13" max="13" width="15" customWidth="1"/>
    <col min="14" max="14" width="23" customWidth="1"/>
  </cols>
  <sheetData>
    <row r="3" spans="1:14" ht="33.75" customHeight="1" x14ac:dyDescent="0.35">
      <c r="A3" s="134" t="s">
        <v>174</v>
      </c>
      <c r="B3" s="90"/>
      <c r="C3" s="91"/>
      <c r="D3" s="90"/>
      <c r="E3" s="90"/>
      <c r="F3" s="90"/>
      <c r="I3" s="135" t="s">
        <v>175</v>
      </c>
      <c r="J3" s="136"/>
      <c r="K3" s="137"/>
      <c r="L3" s="137"/>
      <c r="M3" s="137"/>
      <c r="N3" s="137"/>
    </row>
    <row r="4" spans="1:14" ht="16" thickBot="1" x14ac:dyDescent="0.4">
      <c r="A4" s="90"/>
      <c r="B4" s="90"/>
      <c r="C4" s="91"/>
      <c r="D4" s="90"/>
      <c r="E4" s="90"/>
      <c r="F4" s="90"/>
      <c r="I4" s="128"/>
      <c r="J4" s="129"/>
      <c r="K4" s="130"/>
      <c r="L4" s="130"/>
      <c r="M4" s="130"/>
      <c r="N4" s="130"/>
    </row>
    <row r="5" spans="1:14" ht="35" thickBot="1" x14ac:dyDescent="0.3">
      <c r="A5" s="92" t="s">
        <v>36</v>
      </c>
      <c r="B5" s="93" t="s">
        <v>37</v>
      </c>
      <c r="C5" s="92" t="s">
        <v>176</v>
      </c>
      <c r="D5" s="94" t="s">
        <v>38</v>
      </c>
      <c r="E5" s="92" t="s">
        <v>39</v>
      </c>
      <c r="F5" s="95" t="s">
        <v>40</v>
      </c>
      <c r="I5" s="111" t="s">
        <v>36</v>
      </c>
      <c r="J5" s="111" t="s">
        <v>37</v>
      </c>
      <c r="K5" s="92" t="s">
        <v>176</v>
      </c>
      <c r="L5" s="111" t="s">
        <v>121</v>
      </c>
      <c r="M5" s="111" t="s">
        <v>122</v>
      </c>
      <c r="N5" s="112" t="s">
        <v>123</v>
      </c>
    </row>
    <row r="6" spans="1:14" x14ac:dyDescent="0.25">
      <c r="A6" s="96" t="s">
        <v>41</v>
      </c>
      <c r="B6" s="97" t="s">
        <v>42</v>
      </c>
      <c r="C6" s="121">
        <v>55004</v>
      </c>
      <c r="D6" s="98">
        <f>E6*70</f>
        <v>2108.2977999999998</v>
      </c>
      <c r="E6" s="99">
        <f>ROUND(C6/26.08929/70,5)</f>
        <v>30.118539999999999</v>
      </c>
      <c r="F6" s="100">
        <f>ROUND(E6*125%,5)</f>
        <v>37.648180000000004</v>
      </c>
      <c r="I6" s="113" t="s">
        <v>124</v>
      </c>
      <c r="J6" s="131" t="s">
        <v>125</v>
      </c>
      <c r="K6" s="121">
        <v>75053</v>
      </c>
      <c r="L6" s="114">
        <f>ROUND(M6*70,2)</f>
        <v>2876.77</v>
      </c>
      <c r="M6" s="115">
        <f t="shared" ref="M6:M13" si="0">ROUND(K6/26.08929/70,5)</f>
        <v>41.096780000000003</v>
      </c>
      <c r="N6" s="115">
        <f>ROUND(M6*125%,5)</f>
        <v>51.370980000000003</v>
      </c>
    </row>
    <row r="7" spans="1:14" x14ac:dyDescent="0.25">
      <c r="A7" s="101" t="s">
        <v>43</v>
      </c>
      <c r="B7" s="102" t="s">
        <v>44</v>
      </c>
      <c r="C7" s="122">
        <v>56283</v>
      </c>
      <c r="D7" s="103">
        <f>E7*70</f>
        <v>2157.3222999999998</v>
      </c>
      <c r="E7" s="104">
        <f>ROUND(C7/26.08929/70,5)</f>
        <v>30.81889</v>
      </c>
      <c r="F7" s="105">
        <f t="shared" ref="F7:F42" si="1">ROUND(E7*125%,5)</f>
        <v>38.523609999999998</v>
      </c>
      <c r="I7" s="116" t="s">
        <v>126</v>
      </c>
      <c r="J7" s="101" t="s">
        <v>127</v>
      </c>
      <c r="K7" s="124">
        <v>79280</v>
      </c>
      <c r="L7" s="117">
        <f t="shared" ref="L7:L32" si="2">ROUND(M7*70,2)</f>
        <v>3038.79</v>
      </c>
      <c r="M7" s="104">
        <f t="shared" si="0"/>
        <v>43.411349999999999</v>
      </c>
      <c r="N7" s="104">
        <f t="shared" ref="N7:N32" si="3">ROUND(M7*125%,5)</f>
        <v>54.264189999999999</v>
      </c>
    </row>
    <row r="8" spans="1:14" x14ac:dyDescent="0.25">
      <c r="A8" s="101" t="s">
        <v>45</v>
      </c>
      <c r="B8" s="102" t="s">
        <v>46</v>
      </c>
      <c r="C8" s="122">
        <v>57568</v>
      </c>
      <c r="D8" s="103">
        <f>E8*70</f>
        <v>2206.5756999999999</v>
      </c>
      <c r="E8" s="104">
        <f>ROUND(C8/26.08929/70,5)</f>
        <v>31.52251</v>
      </c>
      <c r="F8" s="105">
        <f t="shared" si="1"/>
        <v>39.40314</v>
      </c>
      <c r="I8" s="116" t="s">
        <v>128</v>
      </c>
      <c r="J8" s="101" t="s">
        <v>129</v>
      </c>
      <c r="K8" s="124">
        <v>83509</v>
      </c>
      <c r="L8" s="117">
        <f t="shared" si="2"/>
        <v>3200.89</v>
      </c>
      <c r="M8" s="104">
        <f t="shared" si="0"/>
        <v>45.727029999999999</v>
      </c>
      <c r="N8" s="104">
        <f t="shared" si="3"/>
        <v>57.158790000000003</v>
      </c>
    </row>
    <row r="9" spans="1:14" x14ac:dyDescent="0.25">
      <c r="A9" s="101"/>
      <c r="B9" s="102"/>
      <c r="C9" s="123"/>
      <c r="D9" s="103"/>
      <c r="E9" s="104"/>
      <c r="F9" s="105"/>
      <c r="I9" s="116" t="s">
        <v>130</v>
      </c>
      <c r="J9" s="101" t="s">
        <v>131</v>
      </c>
      <c r="K9" s="124">
        <v>87737</v>
      </c>
      <c r="L9" s="117">
        <f t="shared" si="2"/>
        <v>3362.95</v>
      </c>
      <c r="M9" s="104">
        <f t="shared" si="0"/>
        <v>48.042160000000003</v>
      </c>
      <c r="N9" s="104">
        <f t="shared" si="3"/>
        <v>60.052700000000002</v>
      </c>
    </row>
    <row r="10" spans="1:14" x14ac:dyDescent="0.25">
      <c r="A10" s="101" t="s">
        <v>47</v>
      </c>
      <c r="B10" s="102" t="s">
        <v>48</v>
      </c>
      <c r="C10" s="122">
        <v>59101</v>
      </c>
      <c r="D10" s="103">
        <f>E10*70</f>
        <v>2265.3357999999998</v>
      </c>
      <c r="E10" s="104">
        <f>ROUND(C10/26.08929/70,5)</f>
        <v>32.361939999999997</v>
      </c>
      <c r="F10" s="105">
        <f t="shared" si="1"/>
        <v>40.45243</v>
      </c>
      <c r="I10" s="116" t="s">
        <v>132</v>
      </c>
      <c r="J10" s="101" t="s">
        <v>133</v>
      </c>
      <c r="K10" s="124">
        <v>91176</v>
      </c>
      <c r="L10" s="117">
        <f t="shared" si="2"/>
        <v>3494.77</v>
      </c>
      <c r="M10" s="104">
        <f t="shared" si="0"/>
        <v>49.925249999999998</v>
      </c>
      <c r="N10" s="104">
        <f t="shared" si="3"/>
        <v>62.406559999999999</v>
      </c>
    </row>
    <row r="11" spans="1:14" x14ac:dyDescent="0.25">
      <c r="A11" s="101" t="s">
        <v>49</v>
      </c>
      <c r="B11" s="102" t="s">
        <v>50</v>
      </c>
      <c r="C11" s="122">
        <v>60387</v>
      </c>
      <c r="D11" s="103">
        <f>E11*70</f>
        <v>2314.6277</v>
      </c>
      <c r="E11" s="104">
        <f>ROUND(C11/26.08929/70,5)</f>
        <v>33.066110000000002</v>
      </c>
      <c r="F11" s="105">
        <f t="shared" si="1"/>
        <v>41.332639999999998</v>
      </c>
      <c r="I11" s="116" t="s">
        <v>134</v>
      </c>
      <c r="J11" s="101" t="s">
        <v>135</v>
      </c>
      <c r="K11" s="124">
        <v>94611</v>
      </c>
      <c r="L11" s="117">
        <f t="shared" si="2"/>
        <v>3626.43</v>
      </c>
      <c r="M11" s="104">
        <f t="shared" si="0"/>
        <v>51.806150000000002</v>
      </c>
      <c r="N11" s="104">
        <f t="shared" si="3"/>
        <v>64.757689999999997</v>
      </c>
    </row>
    <row r="12" spans="1:14" x14ac:dyDescent="0.25">
      <c r="A12" s="101" t="s">
        <v>51</v>
      </c>
      <c r="B12" s="102" t="s">
        <v>52</v>
      </c>
      <c r="C12" s="122">
        <v>61922</v>
      </c>
      <c r="D12" s="103">
        <f>E12*70</f>
        <v>2373.4641000000001</v>
      </c>
      <c r="E12" s="104">
        <f>ROUND(C12/26.08929/70,5)</f>
        <v>33.90663</v>
      </c>
      <c r="F12" s="105">
        <f t="shared" si="1"/>
        <v>42.383290000000002</v>
      </c>
      <c r="I12" s="116" t="s">
        <v>136</v>
      </c>
      <c r="J12" s="101" t="s">
        <v>137</v>
      </c>
      <c r="K12" s="124">
        <v>98052</v>
      </c>
      <c r="L12" s="117">
        <f t="shared" si="2"/>
        <v>3758.32</v>
      </c>
      <c r="M12" s="104">
        <f t="shared" si="0"/>
        <v>53.690339999999999</v>
      </c>
      <c r="N12" s="104">
        <f t="shared" si="3"/>
        <v>67.112930000000006</v>
      </c>
    </row>
    <row r="13" spans="1:14" x14ac:dyDescent="0.25">
      <c r="A13" s="101"/>
      <c r="B13" s="102"/>
      <c r="C13" s="122"/>
      <c r="D13" s="103"/>
      <c r="E13" s="104"/>
      <c r="F13" s="105"/>
      <c r="I13" s="116" t="s">
        <v>138</v>
      </c>
      <c r="J13" s="101" t="s">
        <v>139</v>
      </c>
      <c r="K13" s="124">
        <v>101486</v>
      </c>
      <c r="L13" s="117">
        <f t="shared" si="2"/>
        <v>3889.95</v>
      </c>
      <c r="M13" s="104">
        <f t="shared" si="0"/>
        <v>55.570700000000002</v>
      </c>
      <c r="N13" s="104">
        <f t="shared" si="3"/>
        <v>69.463380000000001</v>
      </c>
    </row>
    <row r="14" spans="1:14" x14ac:dyDescent="0.25">
      <c r="A14" s="101" t="s">
        <v>53</v>
      </c>
      <c r="B14" s="102" t="s">
        <v>54</v>
      </c>
      <c r="C14" s="122">
        <v>63455</v>
      </c>
      <c r="D14" s="103">
        <f>E14*70</f>
        <v>2432.2242000000001</v>
      </c>
      <c r="E14" s="104">
        <f>ROUND(C14/26.08929/70,5)</f>
        <v>34.74606</v>
      </c>
      <c r="F14" s="105">
        <f t="shared" si="1"/>
        <v>43.432580000000002</v>
      </c>
      <c r="I14" s="116"/>
      <c r="J14" s="101"/>
      <c r="K14" s="123"/>
      <c r="L14" s="117"/>
      <c r="M14" s="104"/>
      <c r="N14" s="104"/>
    </row>
    <row r="15" spans="1:14" x14ac:dyDescent="0.25">
      <c r="A15" s="101" t="s">
        <v>55</v>
      </c>
      <c r="B15" s="102" t="s">
        <v>56</v>
      </c>
      <c r="C15" s="122">
        <v>64998</v>
      </c>
      <c r="D15" s="103">
        <f>E15*70</f>
        <v>2491.3672000000001</v>
      </c>
      <c r="E15" s="104">
        <f>ROUND(C15/26.08929/70,5)</f>
        <v>35.590960000000003</v>
      </c>
      <c r="F15" s="105">
        <f t="shared" si="1"/>
        <v>44.488700000000001</v>
      </c>
      <c r="I15" s="116" t="s">
        <v>140</v>
      </c>
      <c r="J15" s="101" t="s">
        <v>141</v>
      </c>
      <c r="K15" s="124">
        <v>109716</v>
      </c>
      <c r="L15" s="117">
        <f t="shared" si="2"/>
        <v>4205.3999999999996</v>
      </c>
      <c r="M15" s="104">
        <f t="shared" ref="M15:M20" si="4">ROUND(K15/26.08929/70,5)</f>
        <v>60.077199999999998</v>
      </c>
      <c r="N15" s="104">
        <f t="shared" si="3"/>
        <v>75.096500000000006</v>
      </c>
    </row>
    <row r="16" spans="1:14" x14ac:dyDescent="0.25">
      <c r="A16" s="101" t="s">
        <v>57</v>
      </c>
      <c r="B16" s="102" t="s">
        <v>58</v>
      </c>
      <c r="C16" s="122">
        <v>66533</v>
      </c>
      <c r="D16" s="103">
        <f>E16*70</f>
        <v>2550.2035999999998</v>
      </c>
      <c r="E16" s="104">
        <f>ROUND(C16/26.08929/70,5)</f>
        <v>36.431480000000001</v>
      </c>
      <c r="F16" s="105">
        <f t="shared" si="1"/>
        <v>45.539349999999999</v>
      </c>
      <c r="I16" s="116" t="s">
        <v>142</v>
      </c>
      <c r="J16" s="101" t="s">
        <v>143</v>
      </c>
      <c r="K16" s="124">
        <v>113676</v>
      </c>
      <c r="L16" s="117">
        <f t="shared" si="2"/>
        <v>4357.1899999999996</v>
      </c>
      <c r="M16" s="104">
        <f t="shared" si="4"/>
        <v>62.245570000000001</v>
      </c>
      <c r="N16" s="104">
        <f t="shared" si="3"/>
        <v>77.806960000000004</v>
      </c>
    </row>
    <row r="17" spans="1:14" x14ac:dyDescent="0.25">
      <c r="A17" s="101" t="s">
        <v>59</v>
      </c>
      <c r="B17" s="102" t="s">
        <v>60</v>
      </c>
      <c r="C17" s="122">
        <v>68084</v>
      </c>
      <c r="D17" s="103">
        <f>E17*70</f>
        <v>2609.6532000000002</v>
      </c>
      <c r="E17" s="104">
        <f>ROUND(C17/26.08929/70,5)</f>
        <v>37.280760000000001</v>
      </c>
      <c r="F17" s="105">
        <f t="shared" si="1"/>
        <v>46.600949999999997</v>
      </c>
      <c r="I17" s="116" t="s">
        <v>144</v>
      </c>
      <c r="J17" s="101" t="s">
        <v>145</v>
      </c>
      <c r="K17" s="124">
        <v>117646</v>
      </c>
      <c r="L17" s="117">
        <f t="shared" si="2"/>
        <v>4509.3599999999997</v>
      </c>
      <c r="M17" s="104">
        <f t="shared" si="4"/>
        <v>64.419430000000006</v>
      </c>
      <c r="N17" s="104">
        <f t="shared" si="3"/>
        <v>80.524289999999993</v>
      </c>
    </row>
    <row r="18" spans="1:14" x14ac:dyDescent="0.25">
      <c r="A18" s="101"/>
      <c r="B18" s="102"/>
      <c r="C18" s="122"/>
      <c r="D18" s="103"/>
      <c r="E18" s="104"/>
      <c r="F18" s="105"/>
      <c r="I18" s="116" t="s">
        <v>146</v>
      </c>
      <c r="J18" s="101" t="s">
        <v>147</v>
      </c>
      <c r="K18" s="124">
        <v>121610</v>
      </c>
      <c r="L18" s="117">
        <f t="shared" si="2"/>
        <v>4661.3</v>
      </c>
      <c r="M18" s="104">
        <f t="shared" si="4"/>
        <v>66.59</v>
      </c>
      <c r="N18" s="104">
        <f t="shared" si="3"/>
        <v>83.237499999999997</v>
      </c>
    </row>
    <row r="19" spans="1:14" x14ac:dyDescent="0.25">
      <c r="A19" s="101" t="s">
        <v>61</v>
      </c>
      <c r="B19" s="102" t="s">
        <v>62</v>
      </c>
      <c r="C19" s="122">
        <v>70173</v>
      </c>
      <c r="D19" s="103">
        <f>E19*70</f>
        <v>2689.7240999999999</v>
      </c>
      <c r="E19" s="104">
        <f>ROUND(C19/26.08929/70,5)</f>
        <v>38.424630000000001</v>
      </c>
      <c r="F19" s="105">
        <f t="shared" si="1"/>
        <v>48.030790000000003</v>
      </c>
      <c r="I19" s="116" t="s">
        <v>148</v>
      </c>
      <c r="J19" s="101" t="s">
        <v>149</v>
      </c>
      <c r="K19" s="124">
        <v>125576</v>
      </c>
      <c r="L19" s="117">
        <f t="shared" si="2"/>
        <v>4813.32</v>
      </c>
      <c r="M19" s="104">
        <f t="shared" si="4"/>
        <v>68.761660000000006</v>
      </c>
      <c r="N19" s="104">
        <f t="shared" si="3"/>
        <v>85.952079999999995</v>
      </c>
    </row>
    <row r="20" spans="1:14" x14ac:dyDescent="0.25">
      <c r="A20" s="101" t="s">
        <v>63</v>
      </c>
      <c r="B20" s="102" t="s">
        <v>64</v>
      </c>
      <c r="C20" s="122">
        <v>71985</v>
      </c>
      <c r="D20" s="103">
        <f>E20*70</f>
        <v>2759.1780999999996</v>
      </c>
      <c r="E20" s="104">
        <f>ROUND(C20/26.08929/70,5)</f>
        <v>39.416829999999997</v>
      </c>
      <c r="F20" s="105">
        <f t="shared" si="1"/>
        <v>49.271039999999999</v>
      </c>
      <c r="I20" s="116" t="s">
        <v>150</v>
      </c>
      <c r="J20" s="101" t="s">
        <v>151</v>
      </c>
      <c r="K20" s="124">
        <v>129539</v>
      </c>
      <c r="L20" s="117">
        <f t="shared" si="2"/>
        <v>4965.22</v>
      </c>
      <c r="M20" s="104">
        <f t="shared" si="4"/>
        <v>70.93168</v>
      </c>
      <c r="N20" s="104">
        <f t="shared" si="3"/>
        <v>88.664599999999993</v>
      </c>
    </row>
    <row r="21" spans="1:14" x14ac:dyDescent="0.25">
      <c r="A21" s="101" t="s">
        <v>65</v>
      </c>
      <c r="B21" s="102" t="s">
        <v>66</v>
      </c>
      <c r="C21" s="122">
        <v>73818</v>
      </c>
      <c r="D21" s="103">
        <f>E21*70</f>
        <v>2829.4371000000001</v>
      </c>
      <c r="E21" s="104">
        <f>ROUND(C21/26.08929/70,5)</f>
        <v>40.420529999999999</v>
      </c>
      <c r="F21" s="105">
        <f t="shared" si="1"/>
        <v>50.525660000000002</v>
      </c>
      <c r="I21" s="116"/>
      <c r="J21" s="101"/>
      <c r="K21" s="123"/>
      <c r="L21" s="117"/>
      <c r="M21" s="104"/>
      <c r="N21" s="104"/>
    </row>
    <row r="22" spans="1:14" x14ac:dyDescent="0.25">
      <c r="A22" s="101" t="s">
        <v>67</v>
      </c>
      <c r="B22" s="102" t="s">
        <v>68</v>
      </c>
      <c r="C22" s="122">
        <v>75911</v>
      </c>
      <c r="D22" s="103">
        <f>E22*70</f>
        <v>2909.6612999999998</v>
      </c>
      <c r="E22" s="104">
        <f>ROUND(C22/26.08929/70,5)</f>
        <v>41.566589999999998</v>
      </c>
      <c r="F22" s="105">
        <f t="shared" si="1"/>
        <v>51.958240000000004</v>
      </c>
      <c r="I22" s="116" t="s">
        <v>152</v>
      </c>
      <c r="J22" s="101" t="s">
        <v>153</v>
      </c>
      <c r="K22" s="124">
        <v>137470</v>
      </c>
      <c r="L22" s="117">
        <f t="shared" si="2"/>
        <v>5269.21</v>
      </c>
      <c r="M22" s="104">
        <f>ROUND(K22/26.08929/70,5)</f>
        <v>75.274460000000005</v>
      </c>
      <c r="N22" s="104">
        <f t="shared" si="3"/>
        <v>94.09308</v>
      </c>
    </row>
    <row r="23" spans="1:14" x14ac:dyDescent="0.25">
      <c r="A23" s="101"/>
      <c r="B23" s="102"/>
      <c r="C23" s="122"/>
      <c r="D23" s="103"/>
      <c r="E23" s="104"/>
      <c r="F23" s="105"/>
      <c r="I23" s="116" t="s">
        <v>154</v>
      </c>
      <c r="J23" s="101" t="s">
        <v>155</v>
      </c>
      <c r="K23" s="124">
        <v>141439</v>
      </c>
      <c r="L23" s="117">
        <f t="shared" si="2"/>
        <v>5421.34</v>
      </c>
      <c r="M23" s="104">
        <f>ROUND(K23/26.08929/70,5)</f>
        <v>77.447760000000002</v>
      </c>
      <c r="N23" s="104">
        <f t="shared" si="3"/>
        <v>96.809700000000007</v>
      </c>
    </row>
    <row r="24" spans="1:14" x14ac:dyDescent="0.25">
      <c r="A24" s="101" t="s">
        <v>69</v>
      </c>
      <c r="B24" s="102" t="s">
        <v>70</v>
      </c>
      <c r="C24" s="122">
        <v>78048</v>
      </c>
      <c r="D24" s="103">
        <f>E24*70</f>
        <v>2991.5725000000002</v>
      </c>
      <c r="E24" s="104">
        <f>ROUND(C24/26.08929/70,5)</f>
        <v>42.736750000000001</v>
      </c>
      <c r="F24" s="105">
        <f t="shared" si="1"/>
        <v>53.420940000000002</v>
      </c>
      <c r="I24" s="116" t="s">
        <v>156</v>
      </c>
      <c r="J24" s="101" t="s">
        <v>157</v>
      </c>
      <c r="K24" s="124">
        <v>145397</v>
      </c>
      <c r="L24" s="117">
        <f t="shared" si="2"/>
        <v>5573.05</v>
      </c>
      <c r="M24" s="104">
        <f>ROUND(K24/26.08929/70,5)</f>
        <v>79.615049999999997</v>
      </c>
      <c r="N24" s="104">
        <f t="shared" si="3"/>
        <v>99.518810000000002</v>
      </c>
    </row>
    <row r="25" spans="1:14" x14ac:dyDescent="0.25">
      <c r="A25" s="101" t="s">
        <v>71</v>
      </c>
      <c r="B25" s="102" t="s">
        <v>72</v>
      </c>
      <c r="C25" s="122">
        <v>80189</v>
      </c>
      <c r="D25" s="103">
        <f>E25*70</f>
        <v>3073.6370000000002</v>
      </c>
      <c r="E25" s="104">
        <f>ROUND(C25/26.08929/70,5)</f>
        <v>43.909100000000002</v>
      </c>
      <c r="F25" s="105">
        <f t="shared" si="1"/>
        <v>54.886380000000003</v>
      </c>
      <c r="I25" s="116" t="s">
        <v>158</v>
      </c>
      <c r="J25" s="101" t="s">
        <v>159</v>
      </c>
      <c r="K25" s="124">
        <v>149367</v>
      </c>
      <c r="L25" s="117">
        <f t="shared" si="2"/>
        <v>5725.22</v>
      </c>
      <c r="M25" s="104">
        <f>ROUND(K25/26.08929/70,5)</f>
        <v>81.788899999999998</v>
      </c>
      <c r="N25" s="104">
        <f t="shared" si="3"/>
        <v>102.23613</v>
      </c>
    </row>
    <row r="26" spans="1:14" x14ac:dyDescent="0.25">
      <c r="A26" s="101" t="s">
        <v>73</v>
      </c>
      <c r="B26" s="102" t="s">
        <v>74</v>
      </c>
      <c r="C26" s="122">
        <v>82347</v>
      </c>
      <c r="D26" s="103">
        <f>E26*70</f>
        <v>3156.3525</v>
      </c>
      <c r="E26" s="104">
        <f>ROUND(C26/26.08929/70,5)</f>
        <v>45.09075</v>
      </c>
      <c r="F26" s="105">
        <f t="shared" si="1"/>
        <v>56.363439999999997</v>
      </c>
      <c r="I26" s="116"/>
      <c r="J26" s="101"/>
      <c r="K26" s="123"/>
      <c r="L26" s="117"/>
      <c r="M26" s="104"/>
      <c r="N26" s="104"/>
    </row>
    <row r="27" spans="1:14" x14ac:dyDescent="0.25">
      <c r="A27" s="101" t="s">
        <v>75</v>
      </c>
      <c r="B27" s="102" t="s">
        <v>76</v>
      </c>
      <c r="C27" s="122">
        <v>84489</v>
      </c>
      <c r="D27" s="103">
        <f>E27*70</f>
        <v>3238.4555</v>
      </c>
      <c r="E27" s="104">
        <f>ROUND(C27/26.08929/70,5)</f>
        <v>46.263649999999998</v>
      </c>
      <c r="F27" s="105">
        <f t="shared" si="1"/>
        <v>57.829560000000001</v>
      </c>
      <c r="I27" s="116" t="s">
        <v>160</v>
      </c>
      <c r="J27" s="101" t="s">
        <v>161</v>
      </c>
      <c r="K27" s="124">
        <v>155980</v>
      </c>
      <c r="L27" s="117">
        <f t="shared" si="2"/>
        <v>5978.7</v>
      </c>
      <c r="M27" s="104">
        <f>ROUND(K27/26.08929/70,5)</f>
        <v>85.409980000000004</v>
      </c>
      <c r="N27" s="104">
        <f t="shared" si="3"/>
        <v>106.76248</v>
      </c>
    </row>
    <row r="28" spans="1:14" x14ac:dyDescent="0.25">
      <c r="A28" s="101"/>
      <c r="B28" s="102"/>
      <c r="C28" s="122"/>
      <c r="D28" s="103"/>
      <c r="E28" s="104"/>
      <c r="F28" s="105"/>
      <c r="I28" s="116" t="s">
        <v>162</v>
      </c>
      <c r="J28" s="101" t="s">
        <v>163</v>
      </c>
      <c r="K28" s="124">
        <v>161261</v>
      </c>
      <c r="L28" s="117">
        <f t="shared" si="2"/>
        <v>6181.12</v>
      </c>
      <c r="M28" s="104">
        <f>ROUND(K28/26.08929/70,5)</f>
        <v>88.301699999999997</v>
      </c>
      <c r="N28" s="104">
        <f t="shared" si="3"/>
        <v>110.37712999999999</v>
      </c>
    </row>
    <row r="29" spans="1:14" x14ac:dyDescent="0.25">
      <c r="A29" s="101" t="s">
        <v>77</v>
      </c>
      <c r="B29" s="102" t="s">
        <v>78</v>
      </c>
      <c r="C29" s="122">
        <v>86633</v>
      </c>
      <c r="D29" s="103">
        <f>E29*70</f>
        <v>3320.6348000000003</v>
      </c>
      <c r="E29" s="104">
        <f>ROUND(C29/26.08929/70,5)</f>
        <v>47.437640000000002</v>
      </c>
      <c r="F29" s="105">
        <f t="shared" si="1"/>
        <v>59.297049999999999</v>
      </c>
      <c r="I29" s="116" t="s">
        <v>164</v>
      </c>
      <c r="J29" s="101" t="s">
        <v>165</v>
      </c>
      <c r="K29" s="124">
        <v>166551</v>
      </c>
      <c r="L29" s="117">
        <f t="shared" si="2"/>
        <v>6383.88</v>
      </c>
      <c r="M29" s="104">
        <f>ROUND(K29/26.08929/70,5)</f>
        <v>91.198340000000002</v>
      </c>
      <c r="N29" s="104">
        <f t="shared" si="3"/>
        <v>113.99793</v>
      </c>
    </row>
    <row r="30" spans="1:14" x14ac:dyDescent="0.25">
      <c r="A30" s="101" t="s">
        <v>79</v>
      </c>
      <c r="B30" s="102" t="s">
        <v>80</v>
      </c>
      <c r="C30" s="122">
        <v>88772</v>
      </c>
      <c r="D30" s="103">
        <f>E30*70</f>
        <v>3402.6223</v>
      </c>
      <c r="E30" s="104">
        <f>ROUND(C30/26.08929/70,5)</f>
        <v>48.608890000000002</v>
      </c>
      <c r="F30" s="105">
        <f t="shared" si="1"/>
        <v>60.761110000000002</v>
      </c>
      <c r="I30" s="116" t="s">
        <v>166</v>
      </c>
      <c r="J30" s="101" t="s">
        <v>167</v>
      </c>
      <c r="K30" s="124">
        <v>171838</v>
      </c>
      <c r="L30" s="117">
        <f t="shared" si="2"/>
        <v>6586.53</v>
      </c>
      <c r="M30" s="104">
        <f>ROUND(K30/26.08929/70,5)</f>
        <v>94.093350000000001</v>
      </c>
      <c r="N30" s="104">
        <f t="shared" si="3"/>
        <v>117.61669000000001</v>
      </c>
    </row>
    <row r="31" spans="1:14" x14ac:dyDescent="0.25">
      <c r="A31" s="101" t="s">
        <v>81</v>
      </c>
      <c r="B31" s="102" t="s">
        <v>82</v>
      </c>
      <c r="C31" s="122">
        <v>90913</v>
      </c>
      <c r="D31" s="103">
        <f>E31*70</f>
        <v>3484.6867999999999</v>
      </c>
      <c r="E31" s="104">
        <f>ROUND(C31/26.08929/70,5)</f>
        <v>49.781239999999997</v>
      </c>
      <c r="F31" s="105">
        <f t="shared" si="1"/>
        <v>62.226550000000003</v>
      </c>
      <c r="I31" s="116"/>
      <c r="J31" s="101"/>
      <c r="K31" s="123"/>
      <c r="L31" s="117"/>
      <c r="M31" s="104"/>
      <c r="N31" s="104"/>
    </row>
    <row r="32" spans="1:14" x14ac:dyDescent="0.25">
      <c r="A32" s="101" t="s">
        <v>83</v>
      </c>
      <c r="B32" s="102" t="s">
        <v>84</v>
      </c>
      <c r="C32" s="122">
        <v>93057</v>
      </c>
      <c r="D32" s="103">
        <f>E32*70</f>
        <v>3566.8661000000002</v>
      </c>
      <c r="E32" s="104">
        <f>ROUND(C32/26.08929/70,5)</f>
        <v>50.95523</v>
      </c>
      <c r="F32" s="105">
        <f t="shared" si="1"/>
        <v>63.694040000000001</v>
      </c>
      <c r="I32" s="116" t="s">
        <v>168</v>
      </c>
      <c r="J32" s="132" t="s">
        <v>169</v>
      </c>
      <c r="K32" s="124">
        <v>200923</v>
      </c>
      <c r="L32" s="117">
        <f t="shared" si="2"/>
        <v>7701.36</v>
      </c>
      <c r="M32" s="104">
        <f>ROUND(K32/26.08929/70,5)</f>
        <v>110.01942</v>
      </c>
      <c r="N32" s="104">
        <f t="shared" si="3"/>
        <v>137.52428</v>
      </c>
    </row>
    <row r="33" spans="1:14" ht="13" thickBot="1" x14ac:dyDescent="0.3">
      <c r="A33" s="101"/>
      <c r="B33" s="102"/>
      <c r="C33" s="122"/>
      <c r="D33" s="103"/>
      <c r="E33" s="104"/>
      <c r="F33" s="105"/>
      <c r="I33" s="118"/>
      <c r="J33" s="118"/>
      <c r="K33" s="133"/>
      <c r="L33" s="119"/>
      <c r="M33" s="120"/>
      <c r="N33" s="120"/>
    </row>
    <row r="34" spans="1:14" x14ac:dyDescent="0.25">
      <c r="A34" s="101" t="s">
        <v>85</v>
      </c>
      <c r="B34" s="102" t="s">
        <v>86</v>
      </c>
      <c r="C34" s="122">
        <v>95774</v>
      </c>
      <c r="D34" s="103">
        <f>E34*70</f>
        <v>3671.0086000000001</v>
      </c>
      <c r="E34" s="104">
        <f>ROUND(C34/26.08929/70,5)</f>
        <v>52.442979999999999</v>
      </c>
      <c r="F34" s="105">
        <f t="shared" si="1"/>
        <v>65.553730000000002</v>
      </c>
    </row>
    <row r="35" spans="1:14" x14ac:dyDescent="0.25">
      <c r="A35" s="101" t="s">
        <v>87</v>
      </c>
      <c r="B35" s="102" t="s">
        <v>88</v>
      </c>
      <c r="C35" s="122">
        <v>98386</v>
      </c>
      <c r="D35" s="103">
        <f>E35*70</f>
        <v>3771.1261</v>
      </c>
      <c r="E35" s="104">
        <f>ROUND(C35/26.08929/70,5)</f>
        <v>53.87323</v>
      </c>
      <c r="F35" s="105">
        <f t="shared" si="1"/>
        <v>67.341539999999995</v>
      </c>
    </row>
    <row r="36" spans="1:14" x14ac:dyDescent="0.25">
      <c r="A36" s="101" t="s">
        <v>89</v>
      </c>
      <c r="B36" s="102" t="s">
        <v>90</v>
      </c>
      <c r="C36" s="122">
        <v>101002</v>
      </c>
      <c r="D36" s="103">
        <f>E36*70</f>
        <v>3871.3968999999997</v>
      </c>
      <c r="E36" s="104">
        <f>ROUND(C36/26.08929/70,5)</f>
        <v>55.305669999999999</v>
      </c>
      <c r="F36" s="105">
        <f t="shared" si="1"/>
        <v>69.132090000000005</v>
      </c>
    </row>
    <row r="37" spans="1:14" x14ac:dyDescent="0.25">
      <c r="A37" s="101" t="s">
        <v>91</v>
      </c>
      <c r="B37" s="102" t="s">
        <v>92</v>
      </c>
      <c r="C37" s="122">
        <v>103612</v>
      </c>
      <c r="D37" s="103">
        <f>E37*70</f>
        <v>3971.4381000000003</v>
      </c>
      <c r="E37" s="104">
        <f>ROUND(C37/26.08929/70,5)</f>
        <v>56.734830000000002</v>
      </c>
      <c r="F37" s="105">
        <f t="shared" si="1"/>
        <v>70.918539999999993</v>
      </c>
    </row>
    <row r="38" spans="1:14" x14ac:dyDescent="0.25">
      <c r="A38" s="101"/>
      <c r="B38" s="102"/>
      <c r="C38" s="122"/>
      <c r="D38" s="103"/>
      <c r="E38" s="104"/>
      <c r="F38" s="105"/>
    </row>
    <row r="39" spans="1:14" x14ac:dyDescent="0.25">
      <c r="A39" s="101" t="s">
        <v>93</v>
      </c>
      <c r="B39" s="102" t="s">
        <v>94</v>
      </c>
      <c r="C39" s="122">
        <v>106237</v>
      </c>
      <c r="D39" s="103">
        <f>E39*70</f>
        <v>4072.0539999999996</v>
      </c>
      <c r="E39" s="104">
        <f>ROUND(C39/26.08929/70,5)</f>
        <v>58.172199999999997</v>
      </c>
      <c r="F39" s="105">
        <f t="shared" si="1"/>
        <v>72.715249999999997</v>
      </c>
    </row>
    <row r="40" spans="1:14" x14ac:dyDescent="0.25">
      <c r="A40" s="101" t="s">
        <v>95</v>
      </c>
      <c r="B40" s="102" t="s">
        <v>96</v>
      </c>
      <c r="C40" s="122">
        <v>110420</v>
      </c>
      <c r="D40" s="103">
        <f>E40*70</f>
        <v>4232.3883000000005</v>
      </c>
      <c r="E40" s="104">
        <f>ROUND(C40/26.08929/70,5)</f>
        <v>60.462690000000002</v>
      </c>
      <c r="F40" s="105">
        <f t="shared" si="1"/>
        <v>75.578360000000004</v>
      </c>
    </row>
    <row r="41" spans="1:14" x14ac:dyDescent="0.25">
      <c r="A41" s="101" t="s">
        <v>97</v>
      </c>
      <c r="B41" s="102" t="s">
        <v>98</v>
      </c>
      <c r="C41" s="122">
        <v>114587</v>
      </c>
      <c r="D41" s="103">
        <f>E41*70</f>
        <v>4392.1086999999998</v>
      </c>
      <c r="E41" s="104">
        <f>ROUND(C41/26.08929/70,5)</f>
        <v>62.744410000000002</v>
      </c>
      <c r="F41" s="105">
        <f t="shared" si="1"/>
        <v>78.430509999999998</v>
      </c>
    </row>
    <row r="42" spans="1:14" x14ac:dyDescent="0.25">
      <c r="A42" s="101" t="s">
        <v>99</v>
      </c>
      <c r="B42" s="102" t="s">
        <v>100</v>
      </c>
      <c r="C42" s="122">
        <v>118773</v>
      </c>
      <c r="D42" s="103">
        <f>E42*70</f>
        <v>4552.5578000000005</v>
      </c>
      <c r="E42" s="104">
        <f>ROUND(C42/26.08929/70,5)</f>
        <v>65.036540000000002</v>
      </c>
      <c r="F42" s="105">
        <f t="shared" si="1"/>
        <v>81.295680000000004</v>
      </c>
    </row>
    <row r="43" spans="1:14" x14ac:dyDescent="0.25">
      <c r="A43" s="101"/>
      <c r="B43" s="102"/>
      <c r="C43" s="122"/>
      <c r="D43" s="103"/>
      <c r="E43" s="104"/>
      <c r="F43" s="105"/>
    </row>
    <row r="44" spans="1:14" x14ac:dyDescent="0.25">
      <c r="A44" s="101" t="s">
        <v>101</v>
      </c>
      <c r="B44" s="102" t="s">
        <v>102</v>
      </c>
      <c r="C44" s="124">
        <v>123217</v>
      </c>
      <c r="D44" s="103">
        <f>E44*70</f>
        <v>4722.8957999999993</v>
      </c>
      <c r="E44" s="104">
        <f>ROUND(C44/26.08929/70,5)</f>
        <v>67.469939999999994</v>
      </c>
      <c r="F44" s="105">
        <f>ROUND(E44*125%,5)</f>
        <v>84.337429999999998</v>
      </c>
    </row>
    <row r="45" spans="1:14" x14ac:dyDescent="0.25">
      <c r="A45" s="101" t="s">
        <v>103</v>
      </c>
      <c r="B45" s="102" t="s">
        <v>104</v>
      </c>
      <c r="C45" s="122">
        <v>127384</v>
      </c>
      <c r="D45" s="103">
        <f>E45*70</f>
        <v>4882.6169</v>
      </c>
      <c r="E45" s="104">
        <f>ROUND(C45/26.08929/70,5)</f>
        <v>69.751670000000004</v>
      </c>
      <c r="F45" s="105">
        <f>ROUND(E45*125%,5)</f>
        <v>87.189589999999995</v>
      </c>
    </row>
    <row r="46" spans="1:14" x14ac:dyDescent="0.25">
      <c r="A46" s="101" t="s">
        <v>105</v>
      </c>
      <c r="B46" s="102" t="s">
        <v>106</v>
      </c>
      <c r="C46" s="124">
        <v>131572</v>
      </c>
      <c r="D46" s="103">
        <f>E46*70</f>
        <v>5043.1422999999995</v>
      </c>
      <c r="E46" s="104">
        <f>ROUND(C46/26.08929/70,5)</f>
        <v>72.044889999999995</v>
      </c>
      <c r="F46" s="105">
        <f>ROUND(E46*125%,5)</f>
        <v>90.056110000000004</v>
      </c>
    </row>
    <row r="47" spans="1:14" x14ac:dyDescent="0.25">
      <c r="A47" s="101"/>
      <c r="B47" s="102"/>
      <c r="C47" s="124"/>
      <c r="D47" s="103"/>
      <c r="E47" s="104"/>
      <c r="F47" s="105"/>
    </row>
    <row r="48" spans="1:14" x14ac:dyDescent="0.25">
      <c r="A48" s="101" t="s">
        <v>107</v>
      </c>
      <c r="B48" s="102" t="s">
        <v>108</v>
      </c>
      <c r="C48" s="124">
        <v>133148</v>
      </c>
      <c r="D48" s="103">
        <f t="shared" ref="D48:D54" si="5">E48*70</f>
        <v>5103.5501999999997</v>
      </c>
      <c r="E48" s="104">
        <f t="shared" ref="E48:E54" si="6">ROUND(C48/26.08929/70,5)</f>
        <v>72.907859999999999</v>
      </c>
      <c r="F48" s="105">
        <f t="shared" ref="F48:F54" si="7">ROUND(E48*125%,5)</f>
        <v>91.134829999999994</v>
      </c>
    </row>
    <row r="49" spans="1:6" x14ac:dyDescent="0.25">
      <c r="A49" s="101" t="s">
        <v>109</v>
      </c>
      <c r="B49" s="102" t="s">
        <v>110</v>
      </c>
      <c r="C49" s="124">
        <v>139804</v>
      </c>
      <c r="D49" s="103">
        <f t="shared" si="5"/>
        <v>5358.6743000000006</v>
      </c>
      <c r="E49" s="104">
        <f t="shared" si="6"/>
        <v>76.552490000000006</v>
      </c>
      <c r="F49" s="105">
        <f t="shared" si="7"/>
        <v>95.690610000000007</v>
      </c>
    </row>
    <row r="50" spans="1:6" x14ac:dyDescent="0.25">
      <c r="A50" s="101" t="s">
        <v>111</v>
      </c>
      <c r="B50" s="102" t="s">
        <v>112</v>
      </c>
      <c r="C50" s="124">
        <v>146461</v>
      </c>
      <c r="D50" s="103">
        <f t="shared" si="5"/>
        <v>5613.8361999999997</v>
      </c>
      <c r="E50" s="104">
        <f t="shared" si="6"/>
        <v>80.197659999999999</v>
      </c>
      <c r="F50" s="105">
        <f t="shared" si="7"/>
        <v>100.24708</v>
      </c>
    </row>
    <row r="51" spans="1:6" x14ac:dyDescent="0.25">
      <c r="A51" s="101" t="s">
        <v>113</v>
      </c>
      <c r="B51" s="102" t="s">
        <v>114</v>
      </c>
      <c r="C51" s="124">
        <v>153119</v>
      </c>
      <c r="D51" s="103">
        <f t="shared" si="5"/>
        <v>5869.0365999999995</v>
      </c>
      <c r="E51" s="104">
        <f t="shared" si="6"/>
        <v>83.843379999999996</v>
      </c>
      <c r="F51" s="105">
        <f t="shared" si="7"/>
        <v>104.80423</v>
      </c>
    </row>
    <row r="52" spans="1:6" x14ac:dyDescent="0.25">
      <c r="A52" s="101" t="s">
        <v>115</v>
      </c>
      <c r="B52" s="102" t="s">
        <v>116</v>
      </c>
      <c r="C52" s="124">
        <v>159776</v>
      </c>
      <c r="D52" s="103">
        <f t="shared" si="5"/>
        <v>6124.1992000000009</v>
      </c>
      <c r="E52" s="104">
        <f t="shared" si="6"/>
        <v>87.488560000000007</v>
      </c>
      <c r="F52" s="105">
        <f t="shared" si="7"/>
        <v>109.36069999999999</v>
      </c>
    </row>
    <row r="53" spans="1:6" x14ac:dyDescent="0.25">
      <c r="A53" s="101" t="s">
        <v>117</v>
      </c>
      <c r="B53" s="102" t="s">
        <v>118</v>
      </c>
      <c r="C53" s="124">
        <v>166433</v>
      </c>
      <c r="D53" s="103">
        <f t="shared" si="5"/>
        <v>6379.3611000000001</v>
      </c>
      <c r="E53" s="104">
        <f t="shared" si="6"/>
        <v>91.13373</v>
      </c>
      <c r="F53" s="105">
        <f t="shared" si="7"/>
        <v>113.91716</v>
      </c>
    </row>
    <row r="54" spans="1:6" ht="13" thickBot="1" x14ac:dyDescent="0.3">
      <c r="A54" s="106" t="s">
        <v>119</v>
      </c>
      <c r="B54" s="107" t="s">
        <v>120</v>
      </c>
      <c r="C54" s="125">
        <v>173091</v>
      </c>
      <c r="D54" s="108">
        <f t="shared" si="5"/>
        <v>6634.5614999999998</v>
      </c>
      <c r="E54" s="109">
        <f t="shared" si="6"/>
        <v>94.779449999999997</v>
      </c>
      <c r="F54" s="110">
        <f t="shared" si="7"/>
        <v>118.47431</v>
      </c>
    </row>
  </sheetData>
  <sheetProtection algorithmName="SHA-512" hashValue="W/qdxlDXkdiYQpQhS2GYs0fQtJRtmipt0D8xnJrPpwhAEx82ifHVDDcY9sApRj9qVJ4tKD1hlg9bkU0tEAqiZg==" saltValue="qzs0FH2I8pd20O4blyxo6w==" spinCount="100000" sheet="1" objects="1" scenarios="1"/>
  <mergeCells count="1">
    <mergeCell ref="I3:N3"/>
  </mergeCells>
  <pageMargins left="0.70866141732283472" right="0.70866141732283472" top="0.74803149606299213" bottom="0.74803149606299213" header="0.31496062992125984" footer="0.31496062992125984"/>
  <pageSetup paperSize="9" scale="67" fitToWidth="2" orientation="landscape" horizontalDpi="300" verticalDpi="30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B187-54EC-4B8C-AD32-1A205DDC8968}">
  <sheetPr>
    <pageSetUpPr fitToPage="1"/>
  </sheetPr>
  <dimension ref="A1:G60"/>
  <sheetViews>
    <sheetView topLeftCell="A13" workbookViewId="0">
      <selection activeCell="J18" sqref="J18"/>
    </sheetView>
  </sheetViews>
  <sheetFormatPr defaultRowHeight="12.5" x14ac:dyDescent="0.25"/>
  <cols>
    <col min="1" max="1" width="9.81640625" customWidth="1"/>
    <col min="2" max="2" width="15.453125" bestFit="1" customWidth="1"/>
    <col min="3" max="7" width="13.1796875" customWidth="1"/>
  </cols>
  <sheetData>
    <row r="1" spans="1:7" ht="14.5" x14ac:dyDescent="0.35">
      <c r="A1" s="57" t="s">
        <v>27</v>
      </c>
      <c r="B1" s="58" t="s">
        <v>28</v>
      </c>
      <c r="C1" s="138" t="s">
        <v>29</v>
      </c>
      <c r="D1" s="139"/>
      <c r="E1" s="139"/>
      <c r="F1" s="139"/>
      <c r="G1" s="140"/>
    </row>
    <row r="2" spans="1:7" ht="15" thickBot="1" x14ac:dyDescent="0.4">
      <c r="A2" s="59" t="s">
        <v>30</v>
      </c>
      <c r="B2" s="60" t="s">
        <v>31</v>
      </c>
      <c r="C2" s="61">
        <v>0.8</v>
      </c>
      <c r="D2" s="62">
        <v>0.6</v>
      </c>
      <c r="E2" s="63">
        <v>0.5</v>
      </c>
      <c r="F2" s="64">
        <v>0.4</v>
      </c>
      <c r="G2" s="65">
        <v>0.2</v>
      </c>
    </row>
    <row r="3" spans="1:7" ht="14.5" x14ac:dyDescent="0.35">
      <c r="A3" s="66">
        <v>1</v>
      </c>
      <c r="B3" s="67">
        <v>35</v>
      </c>
      <c r="C3" s="68">
        <f>B3*C2</f>
        <v>28</v>
      </c>
      <c r="D3" s="69">
        <f>B3*D2</f>
        <v>21</v>
      </c>
      <c r="E3" s="70">
        <f>B3*E2</f>
        <v>17.5</v>
      </c>
      <c r="F3" s="71">
        <f>B3*F2</f>
        <v>14</v>
      </c>
      <c r="G3" s="72">
        <f>B3*G2</f>
        <v>7</v>
      </c>
    </row>
    <row r="4" spans="1:7" ht="14.5" x14ac:dyDescent="0.35">
      <c r="A4" s="73">
        <f>A3+1</f>
        <v>2</v>
      </c>
      <c r="B4" s="74">
        <f>B3+35</f>
        <v>70</v>
      </c>
      <c r="C4" s="75">
        <f>C3*2</f>
        <v>56</v>
      </c>
      <c r="D4" s="76">
        <f t="shared" ref="D4:G4" si="0">D3*2</f>
        <v>42</v>
      </c>
      <c r="E4" s="77">
        <f t="shared" si="0"/>
        <v>35</v>
      </c>
      <c r="F4" s="78">
        <f t="shared" si="0"/>
        <v>28</v>
      </c>
      <c r="G4" s="79">
        <f t="shared" si="0"/>
        <v>14</v>
      </c>
    </row>
    <row r="5" spans="1:7" ht="14.5" x14ac:dyDescent="0.35">
      <c r="A5" s="73">
        <f t="shared" ref="A5:A54" si="1">A4+1</f>
        <v>3</v>
      </c>
      <c r="B5" s="74">
        <f t="shared" ref="B5:B54" si="2">B4+35</f>
        <v>105</v>
      </c>
      <c r="C5" s="75">
        <v>84</v>
      </c>
      <c r="D5" s="76">
        <v>63</v>
      </c>
      <c r="E5" s="77">
        <v>52.5</v>
      </c>
      <c r="F5" s="78">
        <v>42</v>
      </c>
      <c r="G5" s="79">
        <v>21</v>
      </c>
    </row>
    <row r="6" spans="1:7" ht="14.5" x14ac:dyDescent="0.35">
      <c r="A6" s="73">
        <f t="shared" si="1"/>
        <v>4</v>
      </c>
      <c r="B6" s="74">
        <f t="shared" si="2"/>
        <v>140</v>
      </c>
      <c r="C6" s="75">
        <v>112</v>
      </c>
      <c r="D6" s="76">
        <v>84</v>
      </c>
      <c r="E6" s="77">
        <v>70</v>
      </c>
      <c r="F6" s="78">
        <v>56</v>
      </c>
      <c r="G6" s="79">
        <v>28</v>
      </c>
    </row>
    <row r="7" spans="1:7" ht="14.5" x14ac:dyDescent="0.35">
      <c r="A7" s="73">
        <f t="shared" si="1"/>
        <v>5</v>
      </c>
      <c r="B7" s="74">
        <f t="shared" si="2"/>
        <v>175</v>
      </c>
      <c r="C7" s="75">
        <v>140</v>
      </c>
      <c r="D7" s="76">
        <v>105</v>
      </c>
      <c r="E7" s="77">
        <v>87.5</v>
      </c>
      <c r="F7" s="78">
        <v>70</v>
      </c>
      <c r="G7" s="79">
        <v>35</v>
      </c>
    </row>
    <row r="8" spans="1:7" ht="14.5" x14ac:dyDescent="0.35">
      <c r="A8" s="73">
        <f t="shared" si="1"/>
        <v>6</v>
      </c>
      <c r="B8" s="74">
        <f t="shared" si="2"/>
        <v>210</v>
      </c>
      <c r="C8" s="75">
        <v>168</v>
      </c>
      <c r="D8" s="76">
        <v>126</v>
      </c>
      <c r="E8" s="77">
        <v>105</v>
      </c>
      <c r="F8" s="78">
        <v>84</v>
      </c>
      <c r="G8" s="79">
        <v>42</v>
      </c>
    </row>
    <row r="9" spans="1:7" ht="14.5" x14ac:dyDescent="0.35">
      <c r="A9" s="73">
        <f t="shared" si="1"/>
        <v>7</v>
      </c>
      <c r="B9" s="74">
        <f t="shared" si="2"/>
        <v>245</v>
      </c>
      <c r="C9" s="75">
        <v>196</v>
      </c>
      <c r="D9" s="76">
        <v>147</v>
      </c>
      <c r="E9" s="77">
        <v>122.5</v>
      </c>
      <c r="F9" s="78">
        <v>98</v>
      </c>
      <c r="G9" s="79">
        <v>49</v>
      </c>
    </row>
    <row r="10" spans="1:7" ht="14.5" x14ac:dyDescent="0.35">
      <c r="A10" s="73">
        <f t="shared" si="1"/>
        <v>8</v>
      </c>
      <c r="B10" s="74">
        <f t="shared" si="2"/>
        <v>280</v>
      </c>
      <c r="C10" s="75">
        <v>224</v>
      </c>
      <c r="D10" s="76">
        <v>168</v>
      </c>
      <c r="E10" s="77">
        <v>140</v>
      </c>
      <c r="F10" s="78">
        <v>112</v>
      </c>
      <c r="G10" s="79">
        <v>56</v>
      </c>
    </row>
    <row r="11" spans="1:7" ht="14.5" x14ac:dyDescent="0.35">
      <c r="A11" s="73">
        <f t="shared" si="1"/>
        <v>9</v>
      </c>
      <c r="B11" s="74">
        <f t="shared" si="2"/>
        <v>315</v>
      </c>
      <c r="C11" s="75">
        <v>252</v>
      </c>
      <c r="D11" s="76">
        <v>189</v>
      </c>
      <c r="E11" s="77">
        <v>157.5</v>
      </c>
      <c r="F11" s="78">
        <v>126</v>
      </c>
      <c r="G11" s="79">
        <v>63</v>
      </c>
    </row>
    <row r="12" spans="1:7" ht="14.5" x14ac:dyDescent="0.35">
      <c r="A12" s="73">
        <f t="shared" si="1"/>
        <v>10</v>
      </c>
      <c r="B12" s="74">
        <f t="shared" si="2"/>
        <v>350</v>
      </c>
      <c r="C12" s="75">
        <v>280</v>
      </c>
      <c r="D12" s="76">
        <v>210</v>
      </c>
      <c r="E12" s="77">
        <v>175</v>
      </c>
      <c r="F12" s="78">
        <v>140</v>
      </c>
      <c r="G12" s="79">
        <v>70</v>
      </c>
    </row>
    <row r="13" spans="1:7" ht="14.5" x14ac:dyDescent="0.35">
      <c r="A13" s="73">
        <f t="shared" si="1"/>
        <v>11</v>
      </c>
      <c r="B13" s="74">
        <f t="shared" si="2"/>
        <v>385</v>
      </c>
      <c r="C13" s="75">
        <v>308</v>
      </c>
      <c r="D13" s="76">
        <v>231</v>
      </c>
      <c r="E13" s="77">
        <v>192.5</v>
      </c>
      <c r="F13" s="78">
        <v>154</v>
      </c>
      <c r="G13" s="79">
        <v>77</v>
      </c>
    </row>
    <row r="14" spans="1:7" ht="14.5" x14ac:dyDescent="0.35">
      <c r="A14" s="73">
        <f t="shared" si="1"/>
        <v>12</v>
      </c>
      <c r="B14" s="74">
        <f t="shared" si="2"/>
        <v>420</v>
      </c>
      <c r="C14" s="75">
        <v>336</v>
      </c>
      <c r="D14" s="76">
        <v>252</v>
      </c>
      <c r="E14" s="77">
        <v>210</v>
      </c>
      <c r="F14" s="78">
        <v>168</v>
      </c>
      <c r="G14" s="79">
        <v>84</v>
      </c>
    </row>
    <row r="15" spans="1:7" ht="14.5" x14ac:dyDescent="0.35">
      <c r="A15" s="73">
        <f t="shared" si="1"/>
        <v>13</v>
      </c>
      <c r="B15" s="74">
        <f t="shared" si="2"/>
        <v>455</v>
      </c>
      <c r="C15" s="75">
        <v>364</v>
      </c>
      <c r="D15" s="76">
        <v>273</v>
      </c>
      <c r="E15" s="77">
        <v>227.5</v>
      </c>
      <c r="F15" s="78">
        <v>182</v>
      </c>
      <c r="G15" s="79">
        <v>91</v>
      </c>
    </row>
    <row r="16" spans="1:7" ht="14.5" x14ac:dyDescent="0.35">
      <c r="A16" s="73">
        <f t="shared" si="1"/>
        <v>14</v>
      </c>
      <c r="B16" s="74">
        <f t="shared" si="2"/>
        <v>490</v>
      </c>
      <c r="C16" s="75">
        <v>392</v>
      </c>
      <c r="D16" s="76">
        <v>294</v>
      </c>
      <c r="E16" s="77">
        <v>245</v>
      </c>
      <c r="F16" s="78">
        <v>196</v>
      </c>
      <c r="G16" s="79">
        <v>98</v>
      </c>
    </row>
    <row r="17" spans="1:7" ht="14.5" x14ac:dyDescent="0.35">
      <c r="A17" s="73">
        <f t="shared" si="1"/>
        <v>15</v>
      </c>
      <c r="B17" s="74">
        <f t="shared" si="2"/>
        <v>525</v>
      </c>
      <c r="C17" s="75">
        <v>420</v>
      </c>
      <c r="D17" s="76">
        <v>315</v>
      </c>
      <c r="E17" s="77">
        <v>262.5</v>
      </c>
      <c r="F17" s="78">
        <v>210</v>
      </c>
      <c r="G17" s="79">
        <v>105</v>
      </c>
    </row>
    <row r="18" spans="1:7" ht="14.5" x14ac:dyDescent="0.35">
      <c r="A18" s="73">
        <f t="shared" si="1"/>
        <v>16</v>
      </c>
      <c r="B18" s="74">
        <f t="shared" si="2"/>
        <v>560</v>
      </c>
      <c r="C18" s="75">
        <v>448</v>
      </c>
      <c r="D18" s="76">
        <v>336</v>
      </c>
      <c r="E18" s="77">
        <v>280</v>
      </c>
      <c r="F18" s="78">
        <v>224</v>
      </c>
      <c r="G18" s="79">
        <v>112</v>
      </c>
    </row>
    <row r="19" spans="1:7" ht="14.5" x14ac:dyDescent="0.35">
      <c r="A19" s="73">
        <f t="shared" si="1"/>
        <v>17</v>
      </c>
      <c r="B19" s="74">
        <f t="shared" si="2"/>
        <v>595</v>
      </c>
      <c r="C19" s="75">
        <v>476</v>
      </c>
      <c r="D19" s="76">
        <v>357</v>
      </c>
      <c r="E19" s="77">
        <v>297.5</v>
      </c>
      <c r="F19" s="78">
        <v>238</v>
      </c>
      <c r="G19" s="79">
        <v>119</v>
      </c>
    </row>
    <row r="20" spans="1:7" ht="14.5" x14ac:dyDescent="0.35">
      <c r="A20" s="73">
        <f t="shared" si="1"/>
        <v>18</v>
      </c>
      <c r="B20" s="74">
        <f t="shared" si="2"/>
        <v>630</v>
      </c>
      <c r="C20" s="75">
        <v>504</v>
      </c>
      <c r="D20" s="76">
        <v>378</v>
      </c>
      <c r="E20" s="77">
        <v>315</v>
      </c>
      <c r="F20" s="78">
        <v>252</v>
      </c>
      <c r="G20" s="79">
        <v>126</v>
      </c>
    </row>
    <row r="21" spans="1:7" ht="14.5" x14ac:dyDescent="0.35">
      <c r="A21" s="73">
        <f t="shared" si="1"/>
        <v>19</v>
      </c>
      <c r="B21" s="74">
        <f t="shared" si="2"/>
        <v>665</v>
      </c>
      <c r="C21" s="75">
        <v>532</v>
      </c>
      <c r="D21" s="76">
        <v>399</v>
      </c>
      <c r="E21" s="77">
        <v>332.5</v>
      </c>
      <c r="F21" s="78">
        <v>266</v>
      </c>
      <c r="G21" s="79">
        <v>133</v>
      </c>
    </row>
    <row r="22" spans="1:7" ht="14.5" x14ac:dyDescent="0.35">
      <c r="A22" s="73">
        <f t="shared" si="1"/>
        <v>20</v>
      </c>
      <c r="B22" s="74">
        <f t="shared" si="2"/>
        <v>700</v>
      </c>
      <c r="C22" s="75">
        <v>560</v>
      </c>
      <c r="D22" s="76">
        <v>420</v>
      </c>
      <c r="E22" s="77">
        <v>350</v>
      </c>
      <c r="F22" s="78">
        <v>280</v>
      </c>
      <c r="G22" s="79">
        <v>140</v>
      </c>
    </row>
    <row r="23" spans="1:7" ht="14.5" x14ac:dyDescent="0.35">
      <c r="A23" s="73">
        <f t="shared" si="1"/>
        <v>21</v>
      </c>
      <c r="B23" s="74">
        <f t="shared" si="2"/>
        <v>735</v>
      </c>
      <c r="C23" s="75">
        <v>588</v>
      </c>
      <c r="D23" s="76">
        <v>441</v>
      </c>
      <c r="E23" s="77">
        <v>367.5</v>
      </c>
      <c r="F23" s="78">
        <v>294</v>
      </c>
      <c r="G23" s="79">
        <v>147</v>
      </c>
    </row>
    <row r="24" spans="1:7" ht="14.5" x14ac:dyDescent="0.35">
      <c r="A24" s="73">
        <f t="shared" si="1"/>
        <v>22</v>
      </c>
      <c r="B24" s="74">
        <f t="shared" si="2"/>
        <v>770</v>
      </c>
      <c r="C24" s="75">
        <v>616</v>
      </c>
      <c r="D24" s="76">
        <v>462</v>
      </c>
      <c r="E24" s="77">
        <v>385</v>
      </c>
      <c r="F24" s="78">
        <v>308</v>
      </c>
      <c r="G24" s="79">
        <v>154</v>
      </c>
    </row>
    <row r="25" spans="1:7" ht="14.5" x14ac:dyDescent="0.35">
      <c r="A25" s="73">
        <f t="shared" si="1"/>
        <v>23</v>
      </c>
      <c r="B25" s="74">
        <f t="shared" si="2"/>
        <v>805</v>
      </c>
      <c r="C25" s="75">
        <v>644</v>
      </c>
      <c r="D25" s="76">
        <v>483</v>
      </c>
      <c r="E25" s="77">
        <v>402.5</v>
      </c>
      <c r="F25" s="78">
        <v>322</v>
      </c>
      <c r="G25" s="79">
        <v>161</v>
      </c>
    </row>
    <row r="26" spans="1:7" ht="14.5" x14ac:dyDescent="0.35">
      <c r="A26" s="73">
        <f t="shared" si="1"/>
        <v>24</v>
      </c>
      <c r="B26" s="74">
        <f t="shared" si="2"/>
        <v>840</v>
      </c>
      <c r="C26" s="75">
        <v>672</v>
      </c>
      <c r="D26" s="76">
        <v>504</v>
      </c>
      <c r="E26" s="77">
        <v>420</v>
      </c>
      <c r="F26" s="78">
        <v>336</v>
      </c>
      <c r="G26" s="79">
        <v>168</v>
      </c>
    </row>
    <row r="27" spans="1:7" ht="14.5" x14ac:dyDescent="0.35">
      <c r="A27" s="73">
        <f t="shared" si="1"/>
        <v>25</v>
      </c>
      <c r="B27" s="74">
        <f t="shared" si="2"/>
        <v>875</v>
      </c>
      <c r="C27" s="75">
        <v>700</v>
      </c>
      <c r="D27" s="76">
        <v>525</v>
      </c>
      <c r="E27" s="77">
        <v>437.5</v>
      </c>
      <c r="F27" s="78">
        <v>350</v>
      </c>
      <c r="G27" s="79">
        <v>175</v>
      </c>
    </row>
    <row r="28" spans="1:7" ht="14.5" x14ac:dyDescent="0.35">
      <c r="A28" s="73">
        <f t="shared" si="1"/>
        <v>26</v>
      </c>
      <c r="B28" s="74">
        <f t="shared" si="2"/>
        <v>910</v>
      </c>
      <c r="C28" s="75">
        <v>728</v>
      </c>
      <c r="D28" s="76">
        <v>546</v>
      </c>
      <c r="E28" s="77">
        <v>455</v>
      </c>
      <c r="F28" s="78">
        <v>364</v>
      </c>
      <c r="G28" s="79">
        <v>182</v>
      </c>
    </row>
    <row r="29" spans="1:7" ht="14.5" x14ac:dyDescent="0.35">
      <c r="A29" s="73">
        <f t="shared" si="1"/>
        <v>27</v>
      </c>
      <c r="B29" s="74">
        <f t="shared" si="2"/>
        <v>945</v>
      </c>
      <c r="C29" s="75">
        <v>756</v>
      </c>
      <c r="D29" s="76">
        <v>567</v>
      </c>
      <c r="E29" s="77">
        <v>472.5</v>
      </c>
      <c r="F29" s="78">
        <v>378</v>
      </c>
      <c r="G29" s="79">
        <v>189</v>
      </c>
    </row>
    <row r="30" spans="1:7" ht="14.5" x14ac:dyDescent="0.35">
      <c r="A30" s="73">
        <f t="shared" si="1"/>
        <v>28</v>
      </c>
      <c r="B30" s="74">
        <f t="shared" si="2"/>
        <v>980</v>
      </c>
      <c r="C30" s="75">
        <v>784</v>
      </c>
      <c r="D30" s="76">
        <v>588</v>
      </c>
      <c r="E30" s="77">
        <v>490</v>
      </c>
      <c r="F30" s="78">
        <v>392</v>
      </c>
      <c r="G30" s="79">
        <v>196</v>
      </c>
    </row>
    <row r="31" spans="1:7" ht="14.5" x14ac:dyDescent="0.35">
      <c r="A31" s="73">
        <f t="shared" si="1"/>
        <v>29</v>
      </c>
      <c r="B31" s="74">
        <f t="shared" si="2"/>
        <v>1015</v>
      </c>
      <c r="C31" s="75">
        <v>812</v>
      </c>
      <c r="D31" s="76">
        <v>609</v>
      </c>
      <c r="E31" s="77">
        <v>507.5</v>
      </c>
      <c r="F31" s="78">
        <v>406</v>
      </c>
      <c r="G31" s="79">
        <v>203</v>
      </c>
    </row>
    <row r="32" spans="1:7" ht="14.5" x14ac:dyDescent="0.35">
      <c r="A32" s="73">
        <f t="shared" si="1"/>
        <v>30</v>
      </c>
      <c r="B32" s="74">
        <f t="shared" si="2"/>
        <v>1050</v>
      </c>
      <c r="C32" s="75">
        <v>840</v>
      </c>
      <c r="D32" s="76">
        <v>630</v>
      </c>
      <c r="E32" s="77">
        <v>525</v>
      </c>
      <c r="F32" s="78">
        <v>420</v>
      </c>
      <c r="G32" s="79">
        <v>210</v>
      </c>
    </row>
    <row r="33" spans="1:7" ht="14.5" x14ac:dyDescent="0.35">
      <c r="A33" s="73">
        <f t="shared" si="1"/>
        <v>31</v>
      </c>
      <c r="B33" s="74">
        <f t="shared" si="2"/>
        <v>1085</v>
      </c>
      <c r="C33" s="75">
        <v>868</v>
      </c>
      <c r="D33" s="76">
        <v>651</v>
      </c>
      <c r="E33" s="77">
        <v>542.5</v>
      </c>
      <c r="F33" s="78">
        <v>434</v>
      </c>
      <c r="G33" s="79">
        <v>217</v>
      </c>
    </row>
    <row r="34" spans="1:7" ht="14.5" x14ac:dyDescent="0.35">
      <c r="A34" s="73">
        <f t="shared" si="1"/>
        <v>32</v>
      </c>
      <c r="B34" s="74">
        <f t="shared" si="2"/>
        <v>1120</v>
      </c>
      <c r="C34" s="75">
        <v>896</v>
      </c>
      <c r="D34" s="76">
        <v>672</v>
      </c>
      <c r="E34" s="77">
        <v>560</v>
      </c>
      <c r="F34" s="78">
        <v>448</v>
      </c>
      <c r="G34" s="79">
        <v>224</v>
      </c>
    </row>
    <row r="35" spans="1:7" ht="14.5" x14ac:dyDescent="0.35">
      <c r="A35" s="73">
        <f t="shared" si="1"/>
        <v>33</v>
      </c>
      <c r="B35" s="74">
        <f t="shared" si="2"/>
        <v>1155</v>
      </c>
      <c r="C35" s="75">
        <v>924</v>
      </c>
      <c r="D35" s="76">
        <v>693</v>
      </c>
      <c r="E35" s="77">
        <v>577.5</v>
      </c>
      <c r="F35" s="78">
        <v>462</v>
      </c>
      <c r="G35" s="79">
        <v>231</v>
      </c>
    </row>
    <row r="36" spans="1:7" ht="14.5" x14ac:dyDescent="0.35">
      <c r="A36" s="73">
        <f t="shared" si="1"/>
        <v>34</v>
      </c>
      <c r="B36" s="74">
        <f t="shared" si="2"/>
        <v>1190</v>
      </c>
      <c r="C36" s="75">
        <v>952</v>
      </c>
      <c r="D36" s="76">
        <v>714</v>
      </c>
      <c r="E36" s="77">
        <v>595</v>
      </c>
      <c r="F36" s="78">
        <v>476</v>
      </c>
      <c r="G36" s="79">
        <v>238</v>
      </c>
    </row>
    <row r="37" spans="1:7" ht="14.5" x14ac:dyDescent="0.35">
      <c r="A37" s="73">
        <f t="shared" si="1"/>
        <v>35</v>
      </c>
      <c r="B37" s="74">
        <f t="shared" si="2"/>
        <v>1225</v>
      </c>
      <c r="C37" s="75">
        <v>980</v>
      </c>
      <c r="D37" s="76">
        <v>735</v>
      </c>
      <c r="E37" s="77">
        <v>612.5</v>
      </c>
      <c r="F37" s="78">
        <v>490</v>
      </c>
      <c r="G37" s="79">
        <v>245</v>
      </c>
    </row>
    <row r="38" spans="1:7" ht="14.5" x14ac:dyDescent="0.35">
      <c r="A38" s="73">
        <f t="shared" si="1"/>
        <v>36</v>
      </c>
      <c r="B38" s="74">
        <f t="shared" si="2"/>
        <v>1260</v>
      </c>
      <c r="C38" s="75">
        <v>1008</v>
      </c>
      <c r="D38" s="76">
        <v>756</v>
      </c>
      <c r="E38" s="77">
        <v>630</v>
      </c>
      <c r="F38" s="78">
        <v>504</v>
      </c>
      <c r="G38" s="79">
        <v>252</v>
      </c>
    </row>
    <row r="39" spans="1:7" ht="14.5" x14ac:dyDescent="0.35">
      <c r="A39" s="73">
        <f t="shared" si="1"/>
        <v>37</v>
      </c>
      <c r="B39" s="74">
        <f t="shared" si="2"/>
        <v>1295</v>
      </c>
      <c r="C39" s="75">
        <v>1036</v>
      </c>
      <c r="D39" s="76">
        <v>777</v>
      </c>
      <c r="E39" s="77">
        <v>647.5</v>
      </c>
      <c r="F39" s="78">
        <v>518</v>
      </c>
      <c r="G39" s="79">
        <v>259</v>
      </c>
    </row>
    <row r="40" spans="1:7" ht="14.5" x14ac:dyDescent="0.35">
      <c r="A40" s="73">
        <f t="shared" si="1"/>
        <v>38</v>
      </c>
      <c r="B40" s="74">
        <f t="shared" si="2"/>
        <v>1330</v>
      </c>
      <c r="C40" s="75">
        <v>1064</v>
      </c>
      <c r="D40" s="76">
        <v>798</v>
      </c>
      <c r="E40" s="77">
        <v>665</v>
      </c>
      <c r="F40" s="78">
        <v>532</v>
      </c>
      <c r="G40" s="79">
        <v>266</v>
      </c>
    </row>
    <row r="41" spans="1:7" ht="14.5" x14ac:dyDescent="0.35">
      <c r="A41" s="73">
        <f t="shared" si="1"/>
        <v>39</v>
      </c>
      <c r="B41" s="74">
        <f t="shared" si="2"/>
        <v>1365</v>
      </c>
      <c r="C41" s="75">
        <v>1092</v>
      </c>
      <c r="D41" s="76">
        <v>819</v>
      </c>
      <c r="E41" s="77">
        <v>682.5</v>
      </c>
      <c r="F41" s="78">
        <v>546</v>
      </c>
      <c r="G41" s="79">
        <v>273</v>
      </c>
    </row>
    <row r="42" spans="1:7" ht="14.5" x14ac:dyDescent="0.35">
      <c r="A42" s="73">
        <f t="shared" si="1"/>
        <v>40</v>
      </c>
      <c r="B42" s="74">
        <f t="shared" si="2"/>
        <v>1400</v>
      </c>
      <c r="C42" s="75">
        <v>1120</v>
      </c>
      <c r="D42" s="76">
        <v>840</v>
      </c>
      <c r="E42" s="77">
        <v>700</v>
      </c>
      <c r="F42" s="78">
        <v>560</v>
      </c>
      <c r="G42" s="79">
        <v>280</v>
      </c>
    </row>
    <row r="43" spans="1:7" ht="14.5" x14ac:dyDescent="0.35">
      <c r="A43" s="73">
        <f t="shared" si="1"/>
        <v>41</v>
      </c>
      <c r="B43" s="74">
        <f t="shared" si="2"/>
        <v>1435</v>
      </c>
      <c r="C43" s="75">
        <v>1148</v>
      </c>
      <c r="D43" s="76">
        <v>861</v>
      </c>
      <c r="E43" s="77">
        <v>717.5</v>
      </c>
      <c r="F43" s="78">
        <v>574</v>
      </c>
      <c r="G43" s="79">
        <v>287</v>
      </c>
    </row>
    <row r="44" spans="1:7" ht="14.5" x14ac:dyDescent="0.35">
      <c r="A44" s="73">
        <f t="shared" si="1"/>
        <v>42</v>
      </c>
      <c r="B44" s="74">
        <f t="shared" si="2"/>
        <v>1470</v>
      </c>
      <c r="C44" s="75">
        <v>1176</v>
      </c>
      <c r="D44" s="76">
        <v>882</v>
      </c>
      <c r="E44" s="77">
        <v>735</v>
      </c>
      <c r="F44" s="78">
        <v>588</v>
      </c>
      <c r="G44" s="79">
        <v>294</v>
      </c>
    </row>
    <row r="45" spans="1:7" ht="14.5" x14ac:dyDescent="0.35">
      <c r="A45" s="73">
        <f t="shared" si="1"/>
        <v>43</v>
      </c>
      <c r="B45" s="74">
        <f t="shared" si="2"/>
        <v>1505</v>
      </c>
      <c r="C45" s="75">
        <v>1204</v>
      </c>
      <c r="D45" s="76">
        <v>903</v>
      </c>
      <c r="E45" s="77">
        <v>752.5</v>
      </c>
      <c r="F45" s="78">
        <v>602</v>
      </c>
      <c r="G45" s="79">
        <v>301</v>
      </c>
    </row>
    <row r="46" spans="1:7" ht="14.5" x14ac:dyDescent="0.35">
      <c r="A46" s="73">
        <f t="shared" si="1"/>
        <v>44</v>
      </c>
      <c r="B46" s="74">
        <f t="shared" si="2"/>
        <v>1540</v>
      </c>
      <c r="C46" s="75">
        <v>1232</v>
      </c>
      <c r="D46" s="76">
        <v>924</v>
      </c>
      <c r="E46" s="77">
        <v>770</v>
      </c>
      <c r="F46" s="78">
        <v>616</v>
      </c>
      <c r="G46" s="79">
        <v>308</v>
      </c>
    </row>
    <row r="47" spans="1:7" ht="14.5" x14ac:dyDescent="0.35">
      <c r="A47" s="73">
        <f t="shared" si="1"/>
        <v>45</v>
      </c>
      <c r="B47" s="74">
        <f t="shared" si="2"/>
        <v>1575</v>
      </c>
      <c r="C47" s="75">
        <v>1260</v>
      </c>
      <c r="D47" s="76">
        <v>945</v>
      </c>
      <c r="E47" s="77">
        <v>787.5</v>
      </c>
      <c r="F47" s="78">
        <v>630</v>
      </c>
      <c r="G47" s="79">
        <v>315</v>
      </c>
    </row>
    <row r="48" spans="1:7" ht="14.5" x14ac:dyDescent="0.35">
      <c r="A48" s="73">
        <f t="shared" si="1"/>
        <v>46</v>
      </c>
      <c r="B48" s="74">
        <f t="shared" si="2"/>
        <v>1610</v>
      </c>
      <c r="C48" s="75">
        <v>1288</v>
      </c>
      <c r="D48" s="76">
        <v>966</v>
      </c>
      <c r="E48" s="77">
        <v>805</v>
      </c>
      <c r="F48" s="78">
        <v>644</v>
      </c>
      <c r="G48" s="79">
        <v>322</v>
      </c>
    </row>
    <row r="49" spans="1:7" ht="14.5" x14ac:dyDescent="0.35">
      <c r="A49" s="73">
        <f t="shared" si="1"/>
        <v>47</v>
      </c>
      <c r="B49" s="74">
        <f t="shared" si="2"/>
        <v>1645</v>
      </c>
      <c r="C49" s="75">
        <v>1316</v>
      </c>
      <c r="D49" s="76">
        <v>987</v>
      </c>
      <c r="E49" s="77">
        <v>822.5</v>
      </c>
      <c r="F49" s="78">
        <v>658</v>
      </c>
      <c r="G49" s="79">
        <v>329</v>
      </c>
    </row>
    <row r="50" spans="1:7" ht="14.5" x14ac:dyDescent="0.35">
      <c r="A50" s="73">
        <f t="shared" si="1"/>
        <v>48</v>
      </c>
      <c r="B50" s="74">
        <f t="shared" si="2"/>
        <v>1680</v>
      </c>
      <c r="C50" s="75">
        <v>1344</v>
      </c>
      <c r="D50" s="76">
        <v>1008</v>
      </c>
      <c r="E50" s="77">
        <v>840</v>
      </c>
      <c r="F50" s="78">
        <v>672</v>
      </c>
      <c r="G50" s="79">
        <v>336</v>
      </c>
    </row>
    <row r="51" spans="1:7" ht="14.5" x14ac:dyDescent="0.35">
      <c r="A51" s="73">
        <f t="shared" si="1"/>
        <v>49</v>
      </c>
      <c r="B51" s="74">
        <f t="shared" si="2"/>
        <v>1715</v>
      </c>
      <c r="C51" s="75">
        <v>1372</v>
      </c>
      <c r="D51" s="76">
        <v>1029</v>
      </c>
      <c r="E51" s="77">
        <v>857.5</v>
      </c>
      <c r="F51" s="78">
        <v>686</v>
      </c>
      <c r="G51" s="79">
        <v>343</v>
      </c>
    </row>
    <row r="52" spans="1:7" ht="14.5" x14ac:dyDescent="0.35">
      <c r="A52" s="73">
        <f t="shared" si="1"/>
        <v>50</v>
      </c>
      <c r="B52" s="74">
        <f t="shared" si="2"/>
        <v>1750</v>
      </c>
      <c r="C52" s="75">
        <v>1400</v>
      </c>
      <c r="D52" s="76">
        <v>1050</v>
      </c>
      <c r="E52" s="77">
        <v>875</v>
      </c>
      <c r="F52" s="78">
        <v>700</v>
      </c>
      <c r="G52" s="79">
        <v>350</v>
      </c>
    </row>
    <row r="53" spans="1:7" ht="14.5" x14ac:dyDescent="0.35">
      <c r="A53" s="73">
        <f t="shared" si="1"/>
        <v>51</v>
      </c>
      <c r="B53" s="74">
        <f t="shared" si="2"/>
        <v>1785</v>
      </c>
      <c r="C53" s="75">
        <v>1428</v>
      </c>
      <c r="D53" s="76">
        <v>1071</v>
      </c>
      <c r="E53" s="77">
        <v>892.5</v>
      </c>
      <c r="F53" s="78">
        <v>714</v>
      </c>
      <c r="G53" s="79">
        <v>357</v>
      </c>
    </row>
    <row r="54" spans="1:7" ht="14.5" x14ac:dyDescent="0.35">
      <c r="A54" s="73">
        <f t="shared" si="1"/>
        <v>52</v>
      </c>
      <c r="B54" s="74">
        <f t="shared" si="2"/>
        <v>1820</v>
      </c>
      <c r="C54" s="75">
        <v>1456</v>
      </c>
      <c r="D54" s="76">
        <v>1092</v>
      </c>
      <c r="E54" s="77">
        <v>910</v>
      </c>
      <c r="F54" s="78">
        <v>728</v>
      </c>
      <c r="G54" s="79">
        <v>364</v>
      </c>
    </row>
    <row r="55" spans="1:7" ht="14.5" x14ac:dyDescent="0.35">
      <c r="A55" s="80" t="s">
        <v>32</v>
      </c>
      <c r="B55" s="81"/>
      <c r="C55" s="82"/>
      <c r="D55" s="83"/>
      <c r="E55" s="84"/>
      <c r="F55" s="85"/>
      <c r="G55" s="86"/>
    </row>
    <row r="56" spans="1:7" ht="14.5" x14ac:dyDescent="0.35">
      <c r="A56" s="73">
        <f>A54+1</f>
        <v>53</v>
      </c>
      <c r="B56" s="74">
        <f>B54+35</f>
        <v>1855</v>
      </c>
      <c r="C56" s="75">
        <v>1484</v>
      </c>
      <c r="D56" s="76">
        <v>1113</v>
      </c>
      <c r="E56" s="77">
        <v>927.5</v>
      </c>
      <c r="F56" s="78">
        <v>742</v>
      </c>
      <c r="G56" s="79">
        <v>371</v>
      </c>
    </row>
    <row r="57" spans="1:7" ht="14.5" x14ac:dyDescent="0.35">
      <c r="A57" s="87" t="s">
        <v>33</v>
      </c>
      <c r="B57" s="88"/>
      <c r="C57" s="88"/>
      <c r="D57" s="88"/>
      <c r="E57" s="88"/>
      <c r="F57" s="88"/>
      <c r="G57" s="88"/>
    </row>
    <row r="58" spans="1:7" ht="14.5" x14ac:dyDescent="0.35">
      <c r="A58" s="87" t="s">
        <v>34</v>
      </c>
      <c r="B58" s="88"/>
      <c r="C58" s="88"/>
      <c r="D58" s="88"/>
      <c r="E58" s="88"/>
      <c r="F58" s="88"/>
      <c r="G58" s="88"/>
    </row>
    <row r="59" spans="1:7" ht="14.5" x14ac:dyDescent="0.35">
      <c r="A59" s="87" t="s">
        <v>35</v>
      </c>
      <c r="B59" s="88"/>
      <c r="C59" s="88"/>
      <c r="D59" s="88"/>
      <c r="E59" s="88"/>
      <c r="F59" s="88"/>
      <c r="G59" s="88"/>
    </row>
    <row r="60" spans="1:7" x14ac:dyDescent="0.25">
      <c r="A60" s="89"/>
      <c r="B60" s="89"/>
      <c r="C60" s="89"/>
      <c r="D60" s="89"/>
      <c r="E60" s="89"/>
      <c r="F60" s="89"/>
      <c r="G60" s="89"/>
    </row>
  </sheetData>
  <sheetProtection algorithmName="SHA-512" hashValue="9qPZRzHBwnUCQ1OoWgzRvGkHWjposCeOQ9ZZpvL8SCgy7BNKoCGls+AKgKyzVUxOXQxHKEw+FHLUTe3ET9leyw==" saltValue="ry8fm55jQM4sit6AUVgMHg==" spinCount="100000" sheet="1" objects="1" scenarios="1"/>
  <mergeCells count="1">
    <mergeCell ref="C1:G1"/>
  </mergeCells>
  <pageMargins left="0.7" right="0.7" top="0.75" bottom="0.75" header="0.3" footer="0.3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</vt:lpstr>
      <vt:lpstr>Salary Rates</vt:lpstr>
      <vt:lpstr>HRS = WKS</vt:lpstr>
    </vt:vector>
  </TitlesOfParts>
  <Company>ACU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Dipak Pandey</dc:creator>
  <cp:lastModifiedBy>Kya Simpson</cp:lastModifiedBy>
  <cp:lastPrinted>2023-01-02T23:52:19Z</cp:lastPrinted>
  <dcterms:created xsi:type="dcterms:W3CDTF">2020-07-06T02:26:02Z</dcterms:created>
  <dcterms:modified xsi:type="dcterms:W3CDTF">2023-01-03T00:45:09Z</dcterms:modified>
</cp:coreProperties>
</file>