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defaultThemeVersion="124226"/>
  <mc:AlternateContent xmlns:mc="http://schemas.openxmlformats.org/markup-compatibility/2006">
    <mc:Choice Requires="x15">
      <x15ac:absPath xmlns:x15ac="http://schemas.microsoft.com/office/spreadsheetml/2010/11/ac" url="https://myacu-my.sharepoint.com/personal/miruutu_acu_edu_au/Documents/PM Model/Templates/"/>
    </mc:Choice>
  </mc:AlternateContent>
  <xr:revisionPtr revIDLastSave="2634" documentId="8_{DBD79594-C02F-4785-A5B8-0D06E7FFC93A}" xr6:coauthVersionLast="45" xr6:coauthVersionMax="47" xr10:uidLastSave="{6AA630C8-672A-46E8-85FE-B971537C94BF}"/>
  <bookViews>
    <workbookView xWindow="810" yWindow="-120" windowWidth="28110" windowHeight="16440" tabRatio="719" xr2:uid="{00000000-000D-0000-FFFF-FFFF00000000}"/>
  </bookViews>
  <sheets>
    <sheet name="Cover Page" sheetId="1" r:id="rId1"/>
    <sheet name="R 1 - Proposal" sheetId="14" r:id="rId2"/>
    <sheet name="G 2 - Business Case" sheetId="16" r:id="rId3"/>
    <sheet name="R 3 - Planning" sheetId="17" r:id="rId4"/>
    <sheet name="R 4 - Design" sheetId="18" r:id="rId5"/>
    <sheet name="G 5 - Readiness" sheetId="21" r:id="rId6"/>
    <sheet name="G 6 - Transition" sheetId="19" r:id="rId7"/>
    <sheet name="R 7 - Closure" sheetId="10" r:id="rId8"/>
    <sheet name="R 8 - Value" sheetId="20" r:id="rId9"/>
    <sheet name="Lists" sheetId="12" r:id="rId10"/>
  </sheets>
  <definedNames>
    <definedName name="_xlnm._FilterDatabase" localSheetId="2" hidden="1">'G 2 - Business Case'!$A$7:$P$7</definedName>
    <definedName name="_xlnm._FilterDatabase" localSheetId="5" hidden="1">'G 5 - Readiness'!$A$7:$P$43</definedName>
    <definedName name="_xlnm._FilterDatabase" localSheetId="6" hidden="1">'G 6 - Transition'!$A$7:$P$24</definedName>
    <definedName name="_xlnm._FilterDatabase" localSheetId="1" hidden="1">'R 1 - Proposal'!$A$7:$P$7</definedName>
    <definedName name="_xlnm._FilterDatabase" localSheetId="3" hidden="1">'R 3 - Planning'!$A$7:$P$23</definedName>
    <definedName name="_xlnm._FilterDatabase" localSheetId="4" hidden="1">'R 4 - Design'!$A$7:$P$11</definedName>
    <definedName name="_xlnm._FilterDatabase" localSheetId="7" hidden="1">'R 7 - Closure'!$A$7:$P$21</definedName>
    <definedName name="_xlnm._FilterDatabase" localSheetId="8" hidden="1">'R 8 - Value'!$A$7:$P$9</definedName>
    <definedName name="Points">Lists!$A$6:$C$11</definedName>
    <definedName name="_xlnm.Print_Area" localSheetId="0">'Cover Page'!$A$1:$G$67</definedName>
    <definedName name="Weight">Lists!$A$13:$C$16</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P10" i="14" l="1"/>
  <c r="O18" i="19"/>
  <c r="L18" i="19"/>
  <c r="P18" i="19" s="1"/>
  <c r="O11" i="18"/>
  <c r="O10" i="18"/>
  <c r="O9" i="18"/>
  <c r="O8" i="18"/>
  <c r="O23" i="17"/>
  <c r="O22" i="17"/>
  <c r="O21" i="17"/>
  <c r="O20" i="17"/>
  <c r="O19" i="17"/>
  <c r="O18" i="17"/>
  <c r="O17" i="17"/>
  <c r="O16" i="17"/>
  <c r="O15" i="17"/>
  <c r="O14" i="17"/>
  <c r="O13" i="17"/>
  <c r="O12" i="17"/>
  <c r="O11" i="17"/>
  <c r="O10" i="17"/>
  <c r="O9" i="17"/>
  <c r="O8" i="17"/>
  <c r="O18" i="16"/>
  <c r="O17" i="16"/>
  <c r="O16" i="16"/>
  <c r="O15" i="16"/>
  <c r="O14" i="16"/>
  <c r="O13" i="16"/>
  <c r="O12" i="16"/>
  <c r="O11" i="16"/>
  <c r="O10" i="16"/>
  <c r="O9" i="16"/>
  <c r="O8" i="16"/>
  <c r="O8" i="14"/>
  <c r="O12" i="14"/>
  <c r="O11" i="14"/>
  <c r="O10" i="14"/>
  <c r="O9" i="14"/>
  <c r="L21" i="17"/>
  <c r="P21" i="17" s="1"/>
  <c r="L22" i="17"/>
  <c r="N22" i="17" s="1"/>
  <c r="L9" i="17"/>
  <c r="P9" i="17" s="1"/>
  <c r="L12" i="17"/>
  <c r="P12" i="17" s="1"/>
  <c r="C13" i="1"/>
  <c r="C12" i="1"/>
  <c r="C11" i="1"/>
  <c r="C10" i="1"/>
  <c r="C9" i="1"/>
  <c r="C8" i="1"/>
  <c r="C7" i="1"/>
  <c r="C6" i="1"/>
  <c r="N18" i="19" l="1"/>
  <c r="P22" i="17"/>
  <c r="N21" i="17"/>
  <c r="N9" i="17"/>
  <c r="N12" i="17"/>
  <c r="B13" i="1" l="1"/>
  <c r="B12" i="1"/>
  <c r="B11" i="1"/>
  <c r="B10" i="1"/>
  <c r="B9" i="1"/>
  <c r="B8" i="1"/>
  <c r="B7" i="1"/>
  <c r="B6" i="1"/>
  <c r="O9" i="20"/>
  <c r="L9" i="20"/>
  <c r="P9" i="20" s="1"/>
  <c r="O8" i="20"/>
  <c r="L8" i="20"/>
  <c r="P8" i="20" s="1"/>
  <c r="O21" i="10"/>
  <c r="L21" i="10"/>
  <c r="P21" i="10" s="1"/>
  <c r="O20" i="10"/>
  <c r="L20" i="10"/>
  <c r="P20" i="10" s="1"/>
  <c r="O19" i="10"/>
  <c r="L19" i="10"/>
  <c r="P19" i="10" s="1"/>
  <c r="O18" i="10"/>
  <c r="L18" i="10"/>
  <c r="P18" i="10" s="1"/>
  <c r="O17" i="10"/>
  <c r="L17" i="10"/>
  <c r="P17" i="10" s="1"/>
  <c r="O16" i="10"/>
  <c r="L16" i="10"/>
  <c r="P16" i="10" s="1"/>
  <c r="O15" i="10"/>
  <c r="L15" i="10"/>
  <c r="P15" i="10" s="1"/>
  <c r="O14" i="10"/>
  <c r="L14" i="10"/>
  <c r="P14" i="10" s="1"/>
  <c r="O12" i="10"/>
  <c r="L12" i="10"/>
  <c r="P12" i="10" s="1"/>
  <c r="O11" i="10"/>
  <c r="L11" i="10"/>
  <c r="P11" i="10" s="1"/>
  <c r="O10" i="10"/>
  <c r="L10" i="10"/>
  <c r="P10" i="10" s="1"/>
  <c r="O9" i="10"/>
  <c r="L9" i="10"/>
  <c r="P9" i="10" s="1"/>
  <c r="O24" i="19"/>
  <c r="L24" i="19"/>
  <c r="P24" i="19" s="1"/>
  <c r="O23" i="19"/>
  <c r="L23" i="19"/>
  <c r="P23" i="19" s="1"/>
  <c r="O22" i="19"/>
  <c r="L22" i="19"/>
  <c r="P22" i="19" s="1"/>
  <c r="O21" i="19"/>
  <c r="L21" i="19"/>
  <c r="P21" i="19" s="1"/>
  <c r="O20" i="19"/>
  <c r="L20" i="19"/>
  <c r="P20" i="19" s="1"/>
  <c r="O19" i="19"/>
  <c r="L19" i="19"/>
  <c r="P19" i="19" s="1"/>
  <c r="O17" i="19"/>
  <c r="L17" i="19"/>
  <c r="P17" i="19" s="1"/>
  <c r="O16" i="19"/>
  <c r="L16" i="19"/>
  <c r="P16" i="19" s="1"/>
  <c r="O14" i="19"/>
  <c r="L14" i="19"/>
  <c r="P14" i="19" s="1"/>
  <c r="O13" i="19"/>
  <c r="L13" i="19"/>
  <c r="P13" i="19" s="1"/>
  <c r="O12" i="19"/>
  <c r="L12" i="19"/>
  <c r="P12" i="19" s="1"/>
  <c r="O11" i="19"/>
  <c r="L11" i="19"/>
  <c r="P11" i="19" s="1"/>
  <c r="O10" i="19"/>
  <c r="L10" i="19"/>
  <c r="P10" i="19" s="1"/>
  <c r="O9" i="19"/>
  <c r="L9" i="19"/>
  <c r="P9" i="19" s="1"/>
  <c r="O43" i="21"/>
  <c r="L43" i="21"/>
  <c r="P43" i="21" s="1"/>
  <c r="O42" i="21"/>
  <c r="L42" i="21"/>
  <c r="P42" i="21" s="1"/>
  <c r="O41" i="21"/>
  <c r="L41" i="21"/>
  <c r="P41" i="21" s="1"/>
  <c r="O40" i="21"/>
  <c r="L40" i="21"/>
  <c r="P40" i="21" s="1"/>
  <c r="O39" i="21"/>
  <c r="L39" i="21"/>
  <c r="P39" i="21" s="1"/>
  <c r="O38" i="21"/>
  <c r="L38" i="21"/>
  <c r="P38" i="21" s="1"/>
  <c r="O37" i="21"/>
  <c r="L37" i="21"/>
  <c r="P37" i="21" s="1"/>
  <c r="O36" i="21"/>
  <c r="L36" i="21"/>
  <c r="P36" i="21" s="1"/>
  <c r="O34" i="21"/>
  <c r="L34" i="21"/>
  <c r="P34" i="21" s="1"/>
  <c r="O33" i="21"/>
  <c r="L33" i="21"/>
  <c r="P33" i="21" s="1"/>
  <c r="O32" i="21"/>
  <c r="L32" i="21"/>
  <c r="P32" i="21" s="1"/>
  <c r="O31" i="21"/>
  <c r="L31" i="21"/>
  <c r="P31" i="21" s="1"/>
  <c r="O30" i="21"/>
  <c r="L30" i="21"/>
  <c r="P30" i="21" s="1"/>
  <c r="O29" i="21"/>
  <c r="L29" i="21"/>
  <c r="P29" i="21" s="1"/>
  <c r="O28" i="21"/>
  <c r="L28" i="21"/>
  <c r="P28" i="21" s="1"/>
  <c r="O27" i="21"/>
  <c r="L27" i="21"/>
  <c r="P27" i="21" s="1"/>
  <c r="O26" i="21"/>
  <c r="L26" i="21"/>
  <c r="P26" i="21" s="1"/>
  <c r="O25" i="21"/>
  <c r="L25" i="21"/>
  <c r="P25" i="21" s="1"/>
  <c r="O24" i="21"/>
  <c r="L24" i="21"/>
  <c r="P24" i="21" s="1"/>
  <c r="O23" i="21"/>
  <c r="L23" i="21"/>
  <c r="P23" i="21" s="1"/>
  <c r="O22" i="21"/>
  <c r="L22" i="21"/>
  <c r="P22" i="21" s="1"/>
  <c r="O21" i="21"/>
  <c r="L21" i="21"/>
  <c r="P21" i="21" s="1"/>
  <c r="O19" i="21"/>
  <c r="L19" i="21"/>
  <c r="P19" i="21" s="1"/>
  <c r="O18" i="21"/>
  <c r="L18" i="21"/>
  <c r="P18" i="21" s="1"/>
  <c r="O17" i="21"/>
  <c r="L17" i="21"/>
  <c r="P17" i="21" s="1"/>
  <c r="O16" i="21"/>
  <c r="L16" i="21"/>
  <c r="P16" i="21" s="1"/>
  <c r="O15" i="21"/>
  <c r="L15" i="21"/>
  <c r="P15" i="21" s="1"/>
  <c r="O14" i="21"/>
  <c r="L14" i="21"/>
  <c r="P14" i="21" s="1"/>
  <c r="O13" i="21"/>
  <c r="L13" i="21"/>
  <c r="P13" i="21" s="1"/>
  <c r="O12" i="21"/>
  <c r="L12" i="21"/>
  <c r="P12" i="21" s="1"/>
  <c r="O11" i="21"/>
  <c r="L11" i="21"/>
  <c r="P11" i="21" s="1"/>
  <c r="O10" i="21"/>
  <c r="L10" i="21"/>
  <c r="N10" i="21" s="1"/>
  <c r="O9" i="21"/>
  <c r="L9" i="21"/>
  <c r="N9" i="21" s="1"/>
  <c r="L11" i="18"/>
  <c r="N11" i="18" s="1"/>
  <c r="L10" i="18"/>
  <c r="N10" i="18" s="1"/>
  <c r="L9" i="18"/>
  <c r="N9" i="18" s="1"/>
  <c r="L8" i="18"/>
  <c r="N8" i="18" s="1"/>
  <c r="L23" i="17"/>
  <c r="N23" i="17" s="1"/>
  <c r="L20" i="17"/>
  <c r="N20" i="17" s="1"/>
  <c r="L19" i="17"/>
  <c r="N19" i="17" s="1"/>
  <c r="L18" i="17"/>
  <c r="N18" i="17" s="1"/>
  <c r="L17" i="17"/>
  <c r="N17" i="17" s="1"/>
  <c r="L16" i="17"/>
  <c r="N16" i="17" s="1"/>
  <c r="L15" i="17"/>
  <c r="N15" i="17" s="1"/>
  <c r="L14" i="17"/>
  <c r="N14" i="17" s="1"/>
  <c r="L13" i="17"/>
  <c r="N13" i="17" s="1"/>
  <c r="L11" i="17"/>
  <c r="N11" i="17" s="1"/>
  <c r="L10" i="17"/>
  <c r="N10" i="17" s="1"/>
  <c r="L8" i="17"/>
  <c r="N8" i="17" s="1"/>
  <c r="O4" i="16"/>
  <c r="O3" i="16"/>
  <c r="L18" i="16"/>
  <c r="N18" i="16" s="1"/>
  <c r="L17" i="16"/>
  <c r="N17" i="16" s="1"/>
  <c r="L16" i="16"/>
  <c r="N16" i="16" s="1"/>
  <c r="L15" i="16"/>
  <c r="N15" i="16" s="1"/>
  <c r="L14" i="16"/>
  <c r="N14" i="16" s="1"/>
  <c r="L13" i="16"/>
  <c r="N13" i="16" s="1"/>
  <c r="L12" i="16"/>
  <c r="N12" i="16" s="1"/>
  <c r="L11" i="16"/>
  <c r="N11" i="16" s="1"/>
  <c r="L10" i="16"/>
  <c r="N10" i="16" s="1"/>
  <c r="L9" i="16"/>
  <c r="N9" i="16" s="1"/>
  <c r="L8" i="16"/>
  <c r="N8" i="16" s="1"/>
  <c r="O4" i="14"/>
  <c r="O3" i="14"/>
  <c r="N8" i="20" l="1"/>
  <c r="N9" i="20"/>
  <c r="N14" i="10"/>
  <c r="N15" i="10"/>
  <c r="N16" i="10"/>
  <c r="N17" i="10"/>
  <c r="N18" i="10"/>
  <c r="N19" i="10"/>
  <c r="N20" i="10"/>
  <c r="N21" i="10"/>
  <c r="N10" i="10"/>
  <c r="N11" i="10"/>
  <c r="N12" i="10"/>
  <c r="N9" i="10"/>
  <c r="N16" i="19"/>
  <c r="N17" i="19"/>
  <c r="N19" i="19"/>
  <c r="N20" i="19"/>
  <c r="N21" i="19"/>
  <c r="N22" i="19"/>
  <c r="N23" i="19"/>
  <c r="N24" i="19"/>
  <c r="N9" i="19"/>
  <c r="N10" i="19"/>
  <c r="N11" i="19"/>
  <c r="N12" i="19"/>
  <c r="N13" i="19"/>
  <c r="N14" i="19"/>
  <c r="N36" i="21"/>
  <c r="N37" i="21"/>
  <c r="N38" i="21"/>
  <c r="N39" i="21"/>
  <c r="N40" i="21"/>
  <c r="N41" i="21"/>
  <c r="N42" i="21"/>
  <c r="N43" i="21"/>
  <c r="N21" i="21"/>
  <c r="N22" i="21"/>
  <c r="N23" i="21"/>
  <c r="N24" i="21"/>
  <c r="N25" i="21"/>
  <c r="N26" i="21"/>
  <c r="N27" i="21"/>
  <c r="N28" i="21"/>
  <c r="N29" i="21"/>
  <c r="N30" i="21"/>
  <c r="N31" i="21"/>
  <c r="N32" i="21"/>
  <c r="N33" i="21"/>
  <c r="N34" i="21"/>
  <c r="N11" i="21"/>
  <c r="N12" i="21"/>
  <c r="N13" i="21"/>
  <c r="N14" i="21"/>
  <c r="N15" i="21"/>
  <c r="N16" i="21"/>
  <c r="N17" i="21"/>
  <c r="N18" i="21"/>
  <c r="N19" i="21"/>
  <c r="P19" i="17"/>
  <c r="P20" i="17"/>
  <c r="N4" i="16"/>
  <c r="N5" i="16" s="1"/>
  <c r="N3" i="16"/>
  <c r="P18" i="16"/>
  <c r="O4" i="19" l="1"/>
  <c r="O3" i="19"/>
  <c r="P10" i="21" l="1"/>
  <c r="P9" i="21"/>
  <c r="O4" i="21"/>
  <c r="O3" i="21"/>
  <c r="H4" i="21" l="1"/>
  <c r="D10" i="1" s="1"/>
  <c r="N4" i="21"/>
  <c r="N5" i="21" s="1"/>
  <c r="E10" i="1" s="1"/>
  <c r="N3" i="21"/>
  <c r="O4" i="18"/>
  <c r="O3" i="18"/>
  <c r="O4" i="17"/>
  <c r="O3" i="17"/>
  <c r="H4" i="20" l="1"/>
  <c r="D13" i="1" s="1"/>
  <c r="O4" i="20"/>
  <c r="O3" i="20"/>
  <c r="P11" i="18"/>
  <c r="P10" i="18"/>
  <c r="P9" i="18"/>
  <c r="P8" i="18"/>
  <c r="P23" i="17"/>
  <c r="P18" i="17"/>
  <c r="P17" i="17"/>
  <c r="P16" i="17"/>
  <c r="P15" i="17"/>
  <c r="P14" i="17"/>
  <c r="P13" i="17"/>
  <c r="P11" i="17"/>
  <c r="P10" i="17"/>
  <c r="P8" i="17"/>
  <c r="P17" i="16"/>
  <c r="P16" i="16"/>
  <c r="P15" i="16"/>
  <c r="P14" i="16"/>
  <c r="P13" i="16"/>
  <c r="P12" i="16"/>
  <c r="P11" i="16"/>
  <c r="P10" i="16"/>
  <c r="P9" i="16"/>
  <c r="P8" i="16"/>
  <c r="E7" i="1" l="1"/>
  <c r="H4" i="16"/>
  <c r="D7" i="1" s="1"/>
  <c r="N3" i="20"/>
  <c r="N4" i="20"/>
  <c r="N5" i="20" s="1"/>
  <c r="E13" i="1" s="1"/>
  <c r="N3" i="18"/>
  <c r="N4" i="18"/>
  <c r="N5" i="18" s="1"/>
  <c r="E9" i="1" s="1"/>
  <c r="H4" i="18"/>
  <c r="D9" i="1" s="1"/>
  <c r="N3" i="17"/>
  <c r="N4" i="17"/>
  <c r="N5" i="17" s="1"/>
  <c r="E8" i="1" s="1"/>
  <c r="H4" i="17"/>
  <c r="D8" i="1" s="1"/>
  <c r="N3" i="19"/>
  <c r="N4" i="19"/>
  <c r="N5" i="19" s="1"/>
  <c r="E11" i="1" s="1"/>
  <c r="H4" i="19"/>
  <c r="D11" i="1" s="1"/>
  <c r="L12" i="14"/>
  <c r="N12" i="14" s="1"/>
  <c r="L11" i="14"/>
  <c r="N11" i="14" s="1"/>
  <c r="L10" i="14"/>
  <c r="L9" i="14"/>
  <c r="N9" i="14" s="1"/>
  <c r="L8" i="14"/>
  <c r="N8" i="14" s="1"/>
  <c r="P12" i="14" l="1"/>
  <c r="P11" i="14"/>
  <c r="P8" i="14"/>
  <c r="N10" i="14"/>
  <c r="N3" i="14" s="1"/>
  <c r="P9" i="14"/>
  <c r="O4" i="10"/>
  <c r="O3" i="10"/>
  <c r="N4" i="14" l="1"/>
  <c r="N5" i="14" s="1"/>
  <c r="E6" i="1" s="1"/>
  <c r="H4" i="14"/>
  <c r="D6" i="1" s="1"/>
  <c r="H4" i="10" l="1"/>
  <c r="D12" i="1" s="1"/>
  <c r="N4" i="10"/>
  <c r="N5" i="10" s="1"/>
  <c r="E12" i="1" s="1"/>
  <c r="N3" i="1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Mikail Ruutu</author>
  </authors>
  <commentList>
    <comment ref="J7" authorId="0" shapeId="0" xr:uid="{82AF57C7-DFC4-40BF-9F08-E380AFBB8D8B}">
      <text>
        <r>
          <rPr>
            <b/>
            <sz val="9"/>
            <color indexed="81"/>
            <rFont val="Tahoma"/>
            <family val="2"/>
          </rPr>
          <t>Mikail Ruutu:</t>
        </r>
        <r>
          <rPr>
            <sz val="9"/>
            <color indexed="81"/>
            <rFont val="Tahoma"/>
            <family val="2"/>
          </rPr>
          <t xml:space="preserve">
Responsible for producing / presenting the evidence or assurance.</t>
        </r>
      </text>
    </comment>
    <comment ref="K7" authorId="0" shapeId="0" xr:uid="{C927F7BF-B0AF-42DD-A232-81D49B7C3496}">
      <text>
        <r>
          <rPr>
            <sz val="9"/>
            <color indexed="81"/>
            <rFont val="Tahoma"/>
            <family val="2"/>
          </rPr>
          <t>Complete,
At large,
Incomplete
Lacking
N/A
Waiver</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Mikail Ruutu</author>
  </authors>
  <commentList>
    <comment ref="J7" authorId="0" shapeId="0" xr:uid="{3C365BC5-C134-4593-B311-C4F8335EBDA5}">
      <text>
        <r>
          <rPr>
            <b/>
            <sz val="9"/>
            <color indexed="81"/>
            <rFont val="Tahoma"/>
            <family val="2"/>
          </rPr>
          <t>Mikail Ruutu:</t>
        </r>
        <r>
          <rPr>
            <sz val="9"/>
            <color indexed="81"/>
            <rFont val="Tahoma"/>
            <family val="2"/>
          </rPr>
          <t xml:space="preserve">
Responsible for producing / presenting the evidence or assurance.</t>
        </r>
      </text>
    </comment>
    <comment ref="K7" authorId="0" shapeId="0" xr:uid="{F49D1F5C-41D3-4446-8500-960187B06469}">
      <text>
        <r>
          <rPr>
            <sz val="9"/>
            <color indexed="81"/>
            <rFont val="Tahoma"/>
            <family val="2"/>
          </rPr>
          <t>Complete,
At large,
Incomplete
Lacking
N/A
Waiver</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Mikail Ruutu</author>
  </authors>
  <commentList>
    <comment ref="J7" authorId="0" shapeId="0" xr:uid="{22EC6012-0FA2-44E7-BFC3-EECAAAAB77D0}">
      <text>
        <r>
          <rPr>
            <b/>
            <sz val="9"/>
            <color indexed="81"/>
            <rFont val="Tahoma"/>
            <family val="2"/>
          </rPr>
          <t>Mikail Ruutu:</t>
        </r>
        <r>
          <rPr>
            <sz val="9"/>
            <color indexed="81"/>
            <rFont val="Tahoma"/>
            <family val="2"/>
          </rPr>
          <t xml:space="preserve">
Responsible for producing / presenting the evidence or assurance.</t>
        </r>
      </text>
    </comment>
    <comment ref="K7" authorId="0" shapeId="0" xr:uid="{A934EB4B-2E02-4516-A5F2-18B001F0298A}">
      <text>
        <r>
          <rPr>
            <sz val="9"/>
            <color indexed="81"/>
            <rFont val="Tahoma"/>
            <family val="2"/>
          </rPr>
          <t>Complete,
At large,
Incomplete
Lacking
N/A
Waiver</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Mikail Ruutu</author>
  </authors>
  <commentList>
    <comment ref="J7" authorId="0" shapeId="0" xr:uid="{270614C2-A0D7-4271-821A-B4206C417848}">
      <text>
        <r>
          <rPr>
            <b/>
            <sz val="9"/>
            <color indexed="81"/>
            <rFont val="Tahoma"/>
            <family val="2"/>
          </rPr>
          <t>Mikail Ruutu:</t>
        </r>
        <r>
          <rPr>
            <sz val="9"/>
            <color indexed="81"/>
            <rFont val="Tahoma"/>
            <family val="2"/>
          </rPr>
          <t xml:space="preserve">
Responsible for producing / presenting the evidence or assurance.</t>
        </r>
      </text>
    </comment>
    <comment ref="K7" authorId="0" shapeId="0" xr:uid="{AEAB0E16-AF45-48E9-99B0-91BD8801F674}">
      <text>
        <r>
          <rPr>
            <sz val="9"/>
            <color indexed="81"/>
            <rFont val="Tahoma"/>
            <family val="2"/>
          </rPr>
          <t>Complete,
At large,
Incomplete
Lacking
N/A
Waiver</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Mikail Ruutu</author>
  </authors>
  <commentList>
    <comment ref="J7" authorId="0" shapeId="0" xr:uid="{32ED19D4-A2CD-4A46-8CAA-7CCA312F418D}">
      <text>
        <r>
          <rPr>
            <b/>
            <sz val="9"/>
            <color indexed="81"/>
            <rFont val="Tahoma"/>
            <family val="2"/>
          </rPr>
          <t>Mikail Ruutu:</t>
        </r>
        <r>
          <rPr>
            <sz val="9"/>
            <color indexed="81"/>
            <rFont val="Tahoma"/>
            <family val="2"/>
          </rPr>
          <t xml:space="preserve">
Responsible for producing / presenting the evidence or assurance.</t>
        </r>
      </text>
    </comment>
    <comment ref="K7" authorId="0" shapeId="0" xr:uid="{FC266947-3250-463E-8141-0537B0E25D0A}">
      <text>
        <r>
          <rPr>
            <sz val="9"/>
            <color indexed="81"/>
            <rFont val="Tahoma"/>
            <family val="2"/>
          </rPr>
          <t>Complete,
At large,
Incomplete
Lacking
N/A
Waiver</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Mikail Ruutu</author>
  </authors>
  <commentList>
    <comment ref="J7" authorId="0" shapeId="0" xr:uid="{A63B0740-1569-4DB5-ACA7-58C60A2B0B50}">
      <text>
        <r>
          <rPr>
            <b/>
            <sz val="9"/>
            <color indexed="81"/>
            <rFont val="Tahoma"/>
            <family val="2"/>
          </rPr>
          <t>Mikail Ruutu:</t>
        </r>
        <r>
          <rPr>
            <sz val="9"/>
            <color indexed="81"/>
            <rFont val="Tahoma"/>
            <family val="2"/>
          </rPr>
          <t xml:space="preserve">
Responsible for producing / presenting the evidence or assurance.</t>
        </r>
      </text>
    </comment>
    <comment ref="K7" authorId="0" shapeId="0" xr:uid="{A861C4DF-A317-4850-8749-CDBF4EF11B70}">
      <text>
        <r>
          <rPr>
            <sz val="9"/>
            <color indexed="81"/>
            <rFont val="Tahoma"/>
            <family val="2"/>
          </rPr>
          <t>Complete,
At large,
Incomplete
Lacking
N/A
Waiver</t>
        </r>
      </text>
    </comment>
    <comment ref="I9" authorId="0" shapeId="0" xr:uid="{956E6D18-2994-4EB7-AAEA-E246A68BBF3E}">
      <text>
        <r>
          <rPr>
            <b/>
            <sz val="9"/>
            <color indexed="81"/>
            <rFont val="Tahoma"/>
            <charset val="1"/>
          </rPr>
          <t>Mikail Ruutu:</t>
        </r>
        <r>
          <rPr>
            <sz val="9"/>
            <color indexed="81"/>
            <rFont val="Tahoma"/>
            <charset val="1"/>
          </rPr>
          <t xml:space="preserve">
At the moment, an IT delivery acceptance template can be used.</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Mikail Ruutu</author>
  </authors>
  <commentList>
    <comment ref="B7" authorId="0" shapeId="0" xr:uid="{00000000-0006-0000-0900-000001000000}">
      <text>
        <r>
          <rPr>
            <b/>
            <sz val="9"/>
            <color indexed="81"/>
            <rFont val="Tahoma"/>
            <family val="2"/>
          </rPr>
          <t>Mikail Ruutu:</t>
        </r>
        <r>
          <rPr>
            <sz val="9"/>
            <color indexed="81"/>
            <rFont val="Tahoma"/>
            <family val="2"/>
          </rPr>
          <t xml:space="preserve">
Implement
Upgrade
All (i.e. either one)</t>
        </r>
      </text>
    </comment>
    <comment ref="J7" authorId="0" shapeId="0" xr:uid="{EAE48B80-38BA-4DDE-A8F6-6258D5C6B72C}">
      <text>
        <r>
          <rPr>
            <b/>
            <sz val="9"/>
            <color indexed="81"/>
            <rFont val="Tahoma"/>
            <family val="2"/>
          </rPr>
          <t>Mikail Ruutu:</t>
        </r>
        <r>
          <rPr>
            <sz val="9"/>
            <color indexed="81"/>
            <rFont val="Tahoma"/>
            <family val="2"/>
          </rPr>
          <t xml:space="preserve">
Responsible for producing / presenting the evidence or assurance.</t>
        </r>
      </text>
    </comment>
    <comment ref="K7" authorId="0" shapeId="0" xr:uid="{00000000-0006-0000-0900-000003000000}">
      <text>
        <r>
          <rPr>
            <sz val="9"/>
            <color indexed="81"/>
            <rFont val="Tahoma"/>
            <family val="2"/>
          </rPr>
          <t>Complete,
At large,
Incomplete
Lacking
N/A
Waiver</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Mikail Ruutu</author>
  </authors>
  <commentList>
    <comment ref="J7" authorId="0" shapeId="0" xr:uid="{E52C2C1D-51E9-4721-9CC4-9DC54FC252AA}">
      <text>
        <r>
          <rPr>
            <b/>
            <sz val="9"/>
            <color indexed="81"/>
            <rFont val="Tahoma"/>
            <family val="2"/>
          </rPr>
          <t>Mikail Ruutu:</t>
        </r>
        <r>
          <rPr>
            <sz val="9"/>
            <color indexed="81"/>
            <rFont val="Tahoma"/>
            <family val="2"/>
          </rPr>
          <t xml:space="preserve">
Responsible for producing / presenting the evidence or assurance.</t>
        </r>
      </text>
    </comment>
    <comment ref="K7" authorId="0" shapeId="0" xr:uid="{348C1159-45C9-40E4-969D-25F63D1607E5}">
      <text>
        <r>
          <rPr>
            <sz val="9"/>
            <color indexed="81"/>
            <rFont val="Tahoma"/>
            <family val="2"/>
          </rPr>
          <t>Complete,
At large,
Incomplete
Lacking
N/A
Waiver</t>
        </r>
      </text>
    </comment>
  </commentList>
</comments>
</file>

<file path=xl/sharedStrings.xml><?xml version="1.0" encoding="utf-8"?>
<sst xmlns="http://schemas.openxmlformats.org/spreadsheetml/2006/main" count="1339" uniqueCount="472">
  <si>
    <t xml:space="preserve"> </t>
  </si>
  <si>
    <t>PROJECT GATING AND REVIEW CHECKLIST</t>
  </si>
  <si>
    <t>GATE / REVIEW NAME</t>
  </si>
  <si>
    <t>RESPONSIBLE</t>
  </si>
  <si>
    <t>RECOMMENDATION</t>
  </si>
  <si>
    <t>ACHIEVED</t>
  </si>
  <si>
    <t>INTRODUCTION</t>
  </si>
  <si>
    <t>The worksheet tabs are marked with red background colour for gates and yellow for reviews. The header row in each worksheet also refers to this.</t>
  </si>
  <si>
    <t>Scoring is based on whether the items are mandatory, recommended or supporting, and the degree of their completeness.</t>
  </si>
  <si>
    <t>HOW TO?</t>
  </si>
  <si>
    <t>The result for each question will be shown on the right. At the end, the recommendation will be shown on top of the worksheet.</t>
  </si>
  <si>
    <t>RESULTS</t>
  </si>
  <si>
    <t>PASS = The item is good.
REVIEW = The project can continue but the item should be worked on further to add to it or improve it.
FAIL = The item does not meet the expectations or missing the item will hinder future success of the project and benefits realisation.</t>
  </si>
  <si>
    <t>RECOMMENDATIONS</t>
  </si>
  <si>
    <t>This score</t>
  </si>
  <si>
    <t>Max score</t>
  </si>
  <si>
    <t>Recommendation</t>
  </si>
  <si>
    <t>Responsible for this review</t>
  </si>
  <si>
    <t>Points</t>
  </si>
  <si>
    <t>Executive Sponsor</t>
  </si>
  <si>
    <t>Average</t>
  </si>
  <si>
    <t>Pass %</t>
  </si>
  <si>
    <t>TYPE</t>
  </si>
  <si>
    <t>CATEGORY</t>
  </si>
  <si>
    <t>NUMBER</t>
  </si>
  <si>
    <t>P</t>
  </si>
  <si>
    <t>T</t>
  </si>
  <si>
    <t>S</t>
  </si>
  <si>
    <t>M</t>
  </si>
  <si>
    <t>C</t>
  </si>
  <si>
    <t>ITEM</t>
  </si>
  <si>
    <t>EXPLANATION</t>
  </si>
  <si>
    <t>MATERIAL PRESENTED</t>
  </si>
  <si>
    <t>PRESENTER</t>
  </si>
  <si>
    <t>RESPONSE</t>
  </si>
  <si>
    <t>Weight</t>
  </si>
  <si>
    <t>Outcome</t>
  </si>
  <si>
    <t>Max</t>
  </si>
  <si>
    <t>RESULT</t>
  </si>
  <si>
    <t>PR 1</t>
  </si>
  <si>
    <t>The benefits, changes and required outputs have been identified.</t>
  </si>
  <si>
    <t>The desired outcome and benefit has been identified. The changes required (objectives) and outputs have been identified and they together form the full outcome.</t>
  </si>
  <si>
    <t>Benefit Map</t>
  </si>
  <si>
    <t>Recommended</t>
  </si>
  <si>
    <t>PR 2</t>
  </si>
  <si>
    <t>The change has been assessed for magnitude.</t>
  </si>
  <si>
    <t>The magnitude has been assessed and potential key risks identified (early assessment). The results of the assessment are logical and make sense in the context. The scores are included in the Proposal.</t>
  </si>
  <si>
    <t>Project Assessment</t>
  </si>
  <si>
    <t>Mandatory</t>
  </si>
  <si>
    <t>PR 3</t>
  </si>
  <si>
    <t>The Proposal for Business Change is complete and ready for submission.</t>
  </si>
  <si>
    <t>The document clearly states the need or opportunity, the desired future state and why ACU should change the status quo. It also identifies key stakeholders, risks, and timeline &amp; cost level estimates. Initial funding request has been included, if applicable.
It is ready for submission for prioritisation by a Program Board.</t>
  </si>
  <si>
    <t>Proposal for Business Change</t>
  </si>
  <si>
    <t>PR 4</t>
  </si>
  <si>
    <t>The material has been reviewed by the PPO.</t>
  </si>
  <si>
    <t>The material to be submitted has been reviewed by the Portfolio Projects Office. Any potential feeedback has been discussed with the Executive Sponsor and incorporated, as applicable.</t>
  </si>
  <si>
    <t>(Uses the material above)</t>
  </si>
  <si>
    <t>PPO</t>
  </si>
  <si>
    <t>PR 5</t>
  </si>
  <si>
    <t>The Proposal has been reviewed by TAG.</t>
  </si>
  <si>
    <t>The Proposal for Business Change has been reviewed by the Technology Assurance Group and a Notice of Decision (NoD) has been received.</t>
  </si>
  <si>
    <t/>
  </si>
  <si>
    <t>Recommendation:</t>
  </si>
  <si>
    <t>Responsible for this gate</t>
  </si>
  <si>
    <t>BC 1</t>
  </si>
  <si>
    <t>The Proposal has been prioritised by the relevant Program Board.</t>
  </si>
  <si>
    <t>The Proposal for Business Change has been presented to the relevant Program Board and has been prioritised there for immediate development of a business case.</t>
  </si>
  <si>
    <t>Program Board meeting minutes</t>
  </si>
  <si>
    <t>BC 2</t>
  </si>
  <si>
    <t>Initial (seed) funding has been approved.</t>
  </si>
  <si>
    <t>If initial (seed) funding was requested from capital funds, CPC has approved it.
A project code has been requested &amp; created, a management accountant or Faculty Finance Manager has been requested to journal the funds.</t>
  </si>
  <si>
    <t>CPC approval record,
project code (90….)</t>
  </si>
  <si>
    <t>BC 3</t>
  </si>
  <si>
    <t>The change has been analysed and described in full.</t>
  </si>
  <si>
    <t>The proposed change has been analysed in full, benefits defined, business change outlined, key risks identified, feasibility and financial aspects estimated, key deliverables &amp; timelines &amp; resources &amp; key risks defined.</t>
  </si>
  <si>
    <t>Project Business Case</t>
  </si>
  <si>
    <t>BC 4</t>
  </si>
  <si>
    <t>The Benefit Map has been updated.</t>
  </si>
  <si>
    <t>If the analysis has altered the outcome, objectives, outputs or benefits, the map has been updated and the current copy is attached to the business case.</t>
  </si>
  <si>
    <t>BC 5</t>
  </si>
  <si>
    <t>A project financial model has been developed.</t>
  </si>
  <si>
    <t>Financial benefits have been identified and included.
The project resources and purchases expected are costed.
On-going costs have been identified and included.
The project assessment results have been added for scaling.</t>
  </si>
  <si>
    <t>Project Financial Model workbook</t>
  </si>
  <si>
    <t>BC 6</t>
  </si>
  <si>
    <t>The change has been fully assessed for complexity.</t>
  </si>
  <si>
    <t>The Project Assessment has been completed (full asssessment). The results are included in the business case.</t>
  </si>
  <si>
    <t>BC 7</t>
  </si>
  <si>
    <t>A Benefits Realisation Plan has been started.</t>
  </si>
  <si>
    <t>The plan includes the outline presented in the Benefit Map, and specifies the benefit, measure, current baseline values and targeted future values.</t>
  </si>
  <si>
    <t>Benefits Realisation Plan</t>
  </si>
  <si>
    <t>Benefit Owner</t>
  </si>
  <si>
    <t>BC 8</t>
  </si>
  <si>
    <t>A Business Change Plan has been started.</t>
  </si>
  <si>
    <t>The plan identifies the key changes to be done to work practices and processes, knowledge or skills required, and potential changes to responsibilities within roles.</t>
  </si>
  <si>
    <t>Business Change Plan</t>
  </si>
  <si>
    <t>Business Change Manager</t>
  </si>
  <si>
    <t>BC 9</t>
  </si>
  <si>
    <t>The Project Business Case has been fully reviewed.</t>
  </si>
  <si>
    <t>The document and associated material has been reviewed by the relevant SME(s), Finance, Service Improvement Team (SIT), IT and Portfolio Projects Office (PPO).
The potential feedback has been incorporated, as applicable.</t>
  </si>
  <si>
    <t>Project Business Case
(Approvals section)</t>
  </si>
  <si>
    <t>BC 10</t>
  </si>
  <si>
    <t>The Project Business Case has been reviewed by TAG.</t>
  </si>
  <si>
    <t>The Project Business Case has been reviewed by the Technology Assurance Group and a Notice of Decision (NoD) has been received.</t>
  </si>
  <si>
    <t>TAG Notice of Decision</t>
  </si>
  <si>
    <t>BC 11</t>
  </si>
  <si>
    <t>The project has been set up in the PPM.</t>
  </si>
  <si>
    <t>A project entry (shell) has been created. The Project Information page has been populated with basic information, schedule page has key milestones, and initial funding has been added.
Applies to projects sponsored or managed by Corporate Services (optional and available to other portfolios).</t>
  </si>
  <si>
    <t>PPM Project Centre</t>
  </si>
  <si>
    <t>Portfolio Projects Office (PPO)</t>
  </si>
  <si>
    <t>Supporting</t>
  </si>
  <si>
    <t>Project Manager</t>
  </si>
  <si>
    <t>PL 1</t>
  </si>
  <si>
    <t>PL 2</t>
  </si>
  <si>
    <t>The Project Business Case has been approved.</t>
  </si>
  <si>
    <t>The project value has been accepted by the relevant delegate or committee.
An approval to commence a project has been received.</t>
  </si>
  <si>
    <t>Respective meeting minutes</t>
  </si>
  <si>
    <t>Project Owner</t>
  </si>
  <si>
    <t>PL 3</t>
  </si>
  <si>
    <t>Project funding has been approved.</t>
  </si>
  <si>
    <t>CPC or a relevant delegate has approved the project funding.</t>
  </si>
  <si>
    <t>CPC approval record</t>
  </si>
  <si>
    <t>Portfolio Projects Office (PPO)
(or Finance)</t>
  </si>
  <si>
    <t>PL 4</t>
  </si>
  <si>
    <t>Project code exists.</t>
  </si>
  <si>
    <t>A new project code has been created for capital funds. A management accountant or Faculty Finance Manager has journaled the allocated funds.</t>
  </si>
  <si>
    <t>TechOne</t>
  </si>
  <si>
    <t>PL 5</t>
  </si>
  <si>
    <t>Project schedule has been created.</t>
  </si>
  <si>
    <t>A project schedule has been developed. It contains key milestones and all the necessary activities to support them. The schedule covers the work for the implementation and project closure.</t>
  </si>
  <si>
    <t>Project schedule</t>
  </si>
  <si>
    <t>PL 6</t>
  </si>
  <si>
    <t>Project schedule has been detailed.</t>
  </si>
  <si>
    <t>A project schedule has been developed. It contains key milestones and all the necessary activities to support them. The detailed schedule covers the work from start of Plan phase to end of Close phase. It also includes benefits realisation milestones.</t>
  </si>
  <si>
    <t>PL 7</t>
  </si>
  <si>
    <t>Financial model updated.</t>
  </si>
  <si>
    <t>The project financial model has been updated based on any adjustments made to the project during the planning.</t>
  </si>
  <si>
    <t>Project Financial Model</t>
  </si>
  <si>
    <t>PL 8</t>
  </si>
  <si>
    <t>A communication plan has been developed.</t>
  </si>
  <si>
    <t>Project stakeholders have been identified and assessed.
A respective communications plan has been included in the PID.
Complex projects produce a separate plan.</t>
  </si>
  <si>
    <t>Project Initiation Document
-or- Communications Plan.</t>
  </si>
  <si>
    <t>PL 9</t>
  </si>
  <si>
    <t>Risk management approach has been defined.</t>
  </si>
  <si>
    <t>The project's approach to managing risk has been defined and included in the PID.
Complex projects develop a separate Risk Management Plan.</t>
  </si>
  <si>
    <t>Project Initiation Document
-or- Risk Management Plan.</t>
  </si>
  <si>
    <t>PL 10</t>
  </si>
  <si>
    <t>Project registers have been set up.</t>
  </si>
  <si>
    <t>The project has risk register, issue register, change log and lessons learned register.</t>
  </si>
  <si>
    <t>Registers in PPM -or-
Project Controls workbook</t>
  </si>
  <si>
    <t>PL 11</t>
  </si>
  <si>
    <t>Project plans documented.</t>
  </si>
  <si>
    <t>A Project Initiation Document (PID) has been produced. It details the project outputs and related factors, the implementation approach and resources, project organisation, and how various aspects of the project will be managed.</t>
  </si>
  <si>
    <t>Project Initiation Document</t>
  </si>
  <si>
    <t>PL 12</t>
  </si>
  <si>
    <t>The Benefits Realisation Plan has been completed.</t>
  </si>
  <si>
    <t>The plan includes the owners &amp; actions to be taken to achieve each benefit.</t>
  </si>
  <si>
    <t>PL 13</t>
  </si>
  <si>
    <t>The Business Change Plan has been completed.</t>
  </si>
  <si>
    <t>The plan includes the actions to be taken to succeed with the business change.</t>
  </si>
  <si>
    <t>PL 14</t>
  </si>
  <si>
    <t>The plan documents have been approved.</t>
  </si>
  <si>
    <t>The Executive Sponsor has approved the project schedule and any potential amendments to the Proposal for Business Change.</t>
  </si>
  <si>
    <t>Proposal for Business Change, Project schedule</t>
  </si>
  <si>
    <t>PL 15</t>
  </si>
  <si>
    <t>The Executive Sponsor has approved the Benefits Realisation Plan, Business Change Plan and PID, including any subsidiary plans.</t>
  </si>
  <si>
    <t>Meeting minutes,
email message, or similar</t>
  </si>
  <si>
    <t>PL 16</t>
  </si>
  <si>
    <t>SD 1</t>
  </si>
  <si>
    <t>All solution designs are available.</t>
  </si>
  <si>
    <t>All required solution designs, definitions, or similar have been completed and are available. They can be passed on to the teams building the outputs and any potential external suppliers. In flexible / iterative / agile methods, this may apply to the intial products or features to be developed.</t>
  </si>
  <si>
    <t>Solution Design document</t>
  </si>
  <si>
    <t>Technical Lead / Lead SME</t>
  </si>
  <si>
    <t>SD 2</t>
  </si>
  <si>
    <t>Supplier contracts have been executed.</t>
  </si>
  <si>
    <t>The potential vendor evaluation(s) and selection(s) has been completed and contract(s) negotiated. Any resulting contracts have been executed. Alternatively, Purchase Orders have been raised, as per the ACU Procurement process.</t>
  </si>
  <si>
    <t>Signed contracts -or-
approved purchase orders</t>
  </si>
  <si>
    <t>Senior Supplier</t>
  </si>
  <si>
    <t>SD 3</t>
  </si>
  <si>
    <t>Resources have been committed.</t>
  </si>
  <si>
    <t>All required resources to commence the build (delivery) have been committed (assigned). Resources required for the first time 2+ months from now have been identified and their work effort estimated in the project schedule.</t>
  </si>
  <si>
    <t>PPM Resource Centre,
project schedule</t>
  </si>
  <si>
    <t>SD 4</t>
  </si>
  <si>
    <t>Detailed business requirements have been captured.</t>
  </si>
  <si>
    <t>The detailed business requirements or user stories have been captured and accepted by the Senior User. When implemented, they fulfil the business need and the outcome &amp; outputs set for the project.</t>
  </si>
  <si>
    <t>Business Requirements Definition</t>
  </si>
  <si>
    <t>Senior User</t>
  </si>
  <si>
    <t>BUSINESS READINESS</t>
  </si>
  <si>
    <t>BR 1</t>
  </si>
  <si>
    <t>Service and process adjustments completed and process descriptions are available.</t>
  </si>
  <si>
    <t>Any adjustments to the services and processes to optimise the outcome has been completed, confirmed and are ready for use. The relevant descriptions are available.</t>
  </si>
  <si>
    <t>ProMapp diagram(s),
Process definition document,
Service catalogue entry
(if applicable)</t>
  </si>
  <si>
    <t>BR 2</t>
  </si>
  <si>
    <t>All impacted operational staff have been introduced to the new or adjusted processes?</t>
  </si>
  <si>
    <t>Each staff member is familiar with the process activities they are involved in and they are confident in executing those activities. They also understand the "bigger picture", how their activities fit into the whole process and provide service to students or staff.</t>
  </si>
  <si>
    <t>(Verbal)</t>
  </si>
  <si>
    <t>BR 3</t>
  </si>
  <si>
    <t>The management of the impacted staff know which new knowledge, skills and behaviour are expected from staff and can champion them.</t>
  </si>
  <si>
    <t>The immediate supervisors are well familiar with the process and its activities, the new system functionality, the knowledge and skills required to successfully and consistently execute the process, and the desired behaviours. The supervisors and management are ready to actively champion the new processes and systems.</t>
  </si>
  <si>
    <t>BR 4</t>
  </si>
  <si>
    <t>System user guides are available.</t>
  </si>
  <si>
    <t>Adequate user guides, instructions or semilar reference material are available to the system users to support the usage of the business system(s) implemented.</t>
  </si>
  <si>
    <t>System User Guide(s)</t>
  </si>
  <si>
    <t>BR 5</t>
  </si>
  <si>
    <t>Service Owner, Process Owner and System Owner roles have been confirmed or nominated.</t>
  </si>
  <si>
    <t>The Service Owner, Process Owner and System Owner roles have a dedicated person named to them and they are ready to perform in their roles based on the changes being implemented.</t>
  </si>
  <si>
    <t>Service catalogue entry,
ProMapp diagram(s),
Support Model</t>
  </si>
  <si>
    <t>BR 6</t>
  </si>
  <si>
    <t>Other roles &amp; responsibilites have been defined and embedded?</t>
  </si>
  <si>
    <t>All required roles and their responsibilities have been defined in detail, and all roles have been populated with sufficiently competent staff.</t>
  </si>
  <si>
    <t>ProMapp diagram(s),
Organisational chart with staff (Aurion or Workplace)</t>
  </si>
  <si>
    <t>BR 7</t>
  </si>
  <si>
    <t>The start date of the new processes and system usage has been confirmed?</t>
  </si>
  <si>
    <t>All impacted staff have been informed of and understand when the old processes and systems close, and the when the new processes become the norm.</t>
  </si>
  <si>
    <t>Communication artefact
(e.g. email, Workplace post, etc)</t>
  </si>
  <si>
    <t>BR 8</t>
  </si>
  <si>
    <t>Core team(s) are trained and competent?</t>
  </si>
  <si>
    <t>Process and system training has been completed for the users 'going live'. Core team refers to the staff who are the primary actors in the process activities and system use.</t>
  </si>
  <si>
    <t>Training assessment records -or- Training Report (or similar)</t>
  </si>
  <si>
    <t>BR 9</t>
  </si>
  <si>
    <t>Assisting team(s) are trained and competent to the extent they require understanding of the process and system changes?</t>
  </si>
  <si>
    <t>Assisting team(s) refer to the staff who are the potential secondary or assisting actors in the process activities and system use. They typically belong to teams which may supply or receive information from the core team.</t>
  </si>
  <si>
    <t>BR 10</t>
  </si>
  <si>
    <t>Those using reporting from the system or receive data have been trained or have instructions easily available online?</t>
  </si>
  <si>
    <t>Staff or other parties who use reports or receive data from the process(es) or system(s) have been trained or informed adequately. Alternatively, they have relevant user guides or instructions easily available to them for reference.</t>
  </si>
  <si>
    <t>Training assessment records -or- Training Report (or similar) -or- Link(s) to user instructions</t>
  </si>
  <si>
    <t>BR 11</t>
  </si>
  <si>
    <t>The Executive Sponsor accepts the progress of business change management.</t>
  </si>
  <si>
    <t>Business Change Report (interim)</t>
  </si>
  <si>
    <t>BUSINESS SYSTEM</t>
  </si>
  <si>
    <t>BR 12</t>
  </si>
  <si>
    <t>The solution build or MVP has been completed.</t>
  </si>
  <si>
    <t>The solution build has been completed and validated (functional / system / performance / penetration testing).
For flexible projects: applies to the minimum viable product (MVP).</t>
  </si>
  <si>
    <t>BR 13</t>
  </si>
  <si>
    <t>System administrators are ready to support the system.</t>
  </si>
  <si>
    <t>System Administrators have been trained comprehensively and they are familiar with how the system is maintained. They are able and ready to maintain the system, including installations or assisting the supplier in installing of any patches and fixes needed.</t>
  </si>
  <si>
    <t>Training assessment records
-or- Training Report (or similar),
System Administration &amp; User Guides</t>
  </si>
  <si>
    <t>BR 14</t>
  </si>
  <si>
    <t>Production servers and system modules have been installed and configured, or all production instances (SaaS) have been commissioned. The versions are stable and fully functional.</t>
  </si>
  <si>
    <t>Ensure the system is installed in full and is configured as specified. In case of a cloud solution (SaaS), the service is fully available and configured to ACU specification.
The versions installed are the most recent stable releases and free of any major faults. No urgent updates / fixes are needed or being issued by the supplier.</t>
  </si>
  <si>
    <t>System Configuration document, System Acceptance Certificate</t>
  </si>
  <si>
    <t>Solution Architect / Tech Lead</t>
  </si>
  <si>
    <t>BR 15</t>
  </si>
  <si>
    <t>The features delivered by the iterations up to now are configured and available.</t>
  </si>
  <si>
    <t>Ensure the features delivered up to this point are all configured, available and functioning as expected.</t>
  </si>
  <si>
    <t>BR 16</t>
  </si>
  <si>
    <t>All test / training servers or services have been installed and configured to the same level as the production (or as agreed).</t>
  </si>
  <si>
    <t>If the system is expected to have additional instances for testing or training purposes, ensure they have been installed and configured to the same specification and functionality / features as the production system.</t>
  </si>
  <si>
    <t>System Acceptance Certificate</t>
  </si>
  <si>
    <t>BR 17</t>
  </si>
  <si>
    <t>Backup, fail-over or load-balancing services have been configured and tested.</t>
  </si>
  <si>
    <t>If backup / fail-over or load-balancing services are required, confirm they have been fully configured and tested.</t>
  </si>
  <si>
    <t>BR 18</t>
  </si>
  <si>
    <t>Confirm all system integrations work as specified in solution design.</t>
  </si>
  <si>
    <t>If any system integration has been implemented, confirm they all work as expected and produce the correct data sets to the associated destination systems or receive the input correctly from the associated source systems.</t>
  </si>
  <si>
    <t>BR 19</t>
  </si>
  <si>
    <t>Potential workstation client applications have been installed.</t>
  </si>
  <si>
    <t>If the system required any client applications to be installed on workstations or mobile devices, confirm they have all been installed or are available for installation on demand.</t>
  </si>
  <si>
    <t>BR 20</t>
  </si>
  <si>
    <t>Standard reports have been validated to work as per the business requirements / user stories.</t>
  </si>
  <si>
    <t>Reporting has been tested to confirm all standard reports in the system work. Alternatively, the testing can cover only the reports which have been specified to be in the scope of the project delivery and expected to be used in operations.</t>
  </si>
  <si>
    <t>Applicable test records or reports</t>
  </si>
  <si>
    <t>BR 21</t>
  </si>
  <si>
    <t>Any customised reports have been validated to work as per the business requirements / user stories.</t>
  </si>
  <si>
    <t>If any of the queries or reports have been customised, confirm they result in the correct outcomes.</t>
  </si>
  <si>
    <t>BR 22</t>
  </si>
  <si>
    <t>The users have tested (UAT) and approved their system(s).</t>
  </si>
  <si>
    <t>The testing needs to be done following or emulating the processes in place when the system is used. All process activities can be executed in the system and it produces the correct outputs. In flexible / incremental deliveries, focus is on the initial users and first features rolled out.</t>
  </si>
  <si>
    <t>UAT Test Report</t>
  </si>
  <si>
    <t>BR 23</t>
  </si>
  <si>
    <t>The System Owner is ready to receive the system.</t>
  </si>
  <si>
    <t>The System Owner has the required material and contracts for the continuous use, maintenance and improvements of the system. An on-going relationship with the system supplier has been formed. Support channels are known to the System Owner.</t>
  </si>
  <si>
    <t>BR 24</t>
  </si>
  <si>
    <t>System Champions / "super-users" are ready to commence the production use of the system.</t>
  </si>
  <si>
    <t>System champions / super-users have been trained comprehensively and they are familiar with how the system operates. They are able and ready to support other users in adopting the system and resolving questions from the users.</t>
  </si>
  <si>
    <t>BR 25</t>
  </si>
  <si>
    <t>The system is responsive and operates efficiently.</t>
  </si>
  <si>
    <t>The "look and feel" of the system is responsive and efficient, the system operates so that users can intuitively work on it without significant delays.</t>
  </si>
  <si>
    <t>Applicable test records or reports -or- other relevant results</t>
  </si>
  <si>
    <t>READINESS FOR GO-LIVE</t>
  </si>
  <si>
    <t>BR 26</t>
  </si>
  <si>
    <t>Technical issues are actively managed and resolved as per SLA's / agreed resolution times.</t>
  </si>
  <si>
    <t>All outstanding technical issues from the system development or deployment have been logged in Service Central. The rectification of any high priority issues has been scheduled and agreed to with the Executive Sponsor.
Low and medium priority outstanding issues have an owner and rectification plan.</t>
  </si>
  <si>
    <t>Project issue register,
List of service requests</t>
  </si>
  <si>
    <t>BR 27</t>
  </si>
  <si>
    <t>Change request procedure for system changes is available.</t>
  </si>
  <si>
    <t>The procedure has been made available to the System Owner and technical support team(s). This is for minor future modifications to the system (updates, patches, etc).</t>
  </si>
  <si>
    <t>Instructions / guidance
-or- a link to them</t>
  </si>
  <si>
    <t>BR 28</t>
  </si>
  <si>
    <t>Support Model has been approved.</t>
  </si>
  <si>
    <t>A Support Model has been developed for the system, distributed, and approved by the Senior User (or Executive Sponsor).</t>
  </si>
  <si>
    <t>Support Model</t>
  </si>
  <si>
    <t>BR 29</t>
  </si>
  <si>
    <t>Vendor support agreement(s) signed.</t>
  </si>
  <si>
    <t>Any potential external vendor support agreement(s) are signed. They are available to Service Central, the relevant IT support teams, and the System Owner.
Alternatively, the project team supports the system until the handovers.</t>
  </si>
  <si>
    <t>Signed contracts or approved purchase orders</t>
  </si>
  <si>
    <t>BR 30</t>
  </si>
  <si>
    <t>System support teams are ready.</t>
  </si>
  <si>
    <t>Service Central or other Tier 1 support, and tiers 2+3 are equipped and ready to support the new system. The support teams have received &amp; accepted support documentation. The project has informed the support teams of the planned Go-Live date (commencement of support).
Alternatively, the project team supports the system until the handovers.</t>
  </si>
  <si>
    <t>Link to support documentation, Communication artefact
(e.g. email)</t>
  </si>
  <si>
    <t>BR 31</t>
  </si>
  <si>
    <t>The Implementation Plan has been reviewed.</t>
  </si>
  <si>
    <t>This plan specifies the steps taken for final preparations, the Go-Live day activities, Go-Live success checkpoint, rollback decision criteria and procedure, activites to support the users immediately following the Go-Live, and handover activities.
The plan also specifies the escalation path for issues and impacts to students or staff (e.g. a service or system becomes unavailable).</t>
  </si>
  <si>
    <t>Implementation Plan</t>
  </si>
  <si>
    <t>BR 32</t>
  </si>
  <si>
    <t>Go-live support has been arranged.</t>
  </si>
  <si>
    <t>If required, elevated / "hypercare" support has been arranged for the Go-live and a specified period after that. This may involve both ACU support teams and the system supplier(s).</t>
  </si>
  <si>
    <t>BR 33</t>
  </si>
  <si>
    <t>Go-Live decision scheduled.</t>
  </si>
  <si>
    <t>Meeting invitation
(or similar)</t>
  </si>
  <si>
    <t>PRODUCTION USE</t>
  </si>
  <si>
    <t>TR 1</t>
  </si>
  <si>
    <t>The final Go-Live has been successfully completed.</t>
  </si>
  <si>
    <t>The rollout / deployment of the outputs (deliverables) has been completed.
All intended users are following the new processes and using the systems.
Any potential decommissioning of old systems has been completed.</t>
  </si>
  <si>
    <t>Delivery Acceptance Certificate</t>
  </si>
  <si>
    <t>TR 2</t>
  </si>
  <si>
    <t>Revised or new processes are used well.</t>
  </si>
  <si>
    <t>The revised or new processes are run without circumventions or manual work outside of the described process activities. This also applies to processing or storing data related to the process.</t>
  </si>
  <si>
    <t>(Verbal confirmation)</t>
  </si>
  <si>
    <t>TR 3</t>
  </si>
  <si>
    <t>Users are executing the process and using the system correctly, with increasing success.</t>
  </si>
  <si>
    <t>Users perform the process activities and use the system(s) as expected. Any deviations are corrected by the System Champions / "super-users", Process Owners or System Owners, and users have increasing confidence and success.</t>
  </si>
  <si>
    <t>TR 4</t>
  </si>
  <si>
    <t>The continuation of business change activities &amp; reinforcement have been arranged.</t>
  </si>
  <si>
    <t>The continued implementation of the Business Change Plan and reinforcement of the changes has been arranged. Typically, this includes the Business Change Manager role continuing the work until the plan has been implemented in full and the change has been completed.</t>
  </si>
  <si>
    <t>TR 5</t>
  </si>
  <si>
    <t>Any remaining installation or configuration work has been scheduled.</t>
  </si>
  <si>
    <t>Any planned post-Go-Live technical work has been assigned and scheduled.</t>
  </si>
  <si>
    <t>Service Central requests -or- an activity schedule (or similar)</t>
  </si>
  <si>
    <t>TR 6</t>
  </si>
  <si>
    <t>Support arrangements are working and users receive support as per the SLA's.</t>
  </si>
  <si>
    <t>The users receive effective support through the usual support arrangements, as defined in the Support Model.</t>
  </si>
  <si>
    <t>Service Central statistics -or- similar reporting about the support given</t>
  </si>
  <si>
    <t>HANDOVER</t>
  </si>
  <si>
    <t>TR 7</t>
  </si>
  <si>
    <t>All project delivery work has completed.</t>
  </si>
  <si>
    <t>TR 8</t>
  </si>
  <si>
    <t>Delivery risks have been closed.</t>
  </si>
  <si>
    <t>Any residual open delivery risks have now been closed.</t>
  </si>
  <si>
    <t>Risk register(s)</t>
  </si>
  <si>
    <t>TR 9</t>
  </si>
  <si>
    <t>Risks to the benefit realisation have been transferred.</t>
  </si>
  <si>
    <t>Any risks to benefits realisation are owned and monitored by the Executive Sponsor or Benefit Owner(s).</t>
  </si>
  <si>
    <t>TR 10</t>
  </si>
  <si>
    <t>Any open issues have been transferred.</t>
  </si>
  <si>
    <t>Any outstanding open issues have been logged in Service Central and transferred into operational or support teams for resolution. If any external suppliers are involved, their work is coordinated and monitored by an ACU team.</t>
  </si>
  <si>
    <t>Project issue register</t>
  </si>
  <si>
    <t>TR 11</t>
  </si>
  <si>
    <t>Service Central updated.</t>
  </si>
  <si>
    <t>Email acceptance -or-
meeting minutes (or similar)</t>
  </si>
  <si>
    <t>TR 12</t>
  </si>
  <si>
    <t>Support Model reviewed.</t>
  </si>
  <si>
    <t>TR 13</t>
  </si>
  <si>
    <t>System handed over to internal support.</t>
  </si>
  <si>
    <t>The elevant internal support teams have the appropriate support documentation available in full. They also have arrangements in place to receive support requests and to provide resolutions or escalate requests, as appropriate.</t>
  </si>
  <si>
    <t>TR 14</t>
  </si>
  <si>
    <t>External support arranged.</t>
  </si>
  <si>
    <t>Any external support teams (e.g. system supplier) have received or created the appropriate support documentation for their part of the full solution.
They also have arrangements in place to receive support requests from ACU and to provide resolutions, as appropriate.</t>
  </si>
  <si>
    <t>TR 15</t>
  </si>
  <si>
    <t>The service / processes and solution(s) have been handed over to the Executive Sponsor.</t>
  </si>
  <si>
    <t>The Executive Sponsor has taken ownership of the service / process changes made and the solutions delivered by the project.</t>
  </si>
  <si>
    <t>SYSTEM ADOPTION</t>
  </si>
  <si>
    <t>CL 1</t>
  </si>
  <si>
    <t>Output benefits have been measured and reported.</t>
  </si>
  <si>
    <t>The benefits associated with the outputs have been measured and reported in the Post-Implementation Review (PIR). They will be closed on approval of the PIR.</t>
  </si>
  <si>
    <t>Post-Implementation Review (PIR) Report</t>
  </si>
  <si>
    <t>Benefits Owner(s)</t>
  </si>
  <si>
    <t>CL 2</t>
  </si>
  <si>
    <t>The benefits realisation for the outcome is on track.</t>
  </si>
  <si>
    <t>The benefit associated with the outcome has been measured and result recorded in the Benefits Realisation Plan.</t>
  </si>
  <si>
    <t>Benefits Owner</t>
  </si>
  <si>
    <t>CL 3</t>
  </si>
  <si>
    <t>User confidence in the system(s) improving.</t>
  </si>
  <si>
    <t>The confidence of the users (key teams) is improving. The value of the new processes and system(s) is becoming evident and helping the staff in service delivery or students in their interactions.</t>
  </si>
  <si>
    <t>CL 4</t>
  </si>
  <si>
    <t>Key team(s) ready to operate system independently without elevated support.</t>
  </si>
  <si>
    <t>If the system is in the elevated support mode, it will move to regular operational support.</t>
  </si>
  <si>
    <t>PROJECT REVIEW &amp; CLOSURE</t>
  </si>
  <si>
    <t>CL 5</t>
  </si>
  <si>
    <t>All stakeholders have been informed of project closure.</t>
  </si>
  <si>
    <t>A message has been delivered to all stakeholders informing them about the completion of the delivery and upcoming closure of the project.</t>
  </si>
  <si>
    <t>Email -or- presentation -or- meeting minutes</t>
  </si>
  <si>
    <t>CL 6</t>
  </si>
  <si>
    <t>All project resources have been released.</t>
  </si>
  <si>
    <t xml:space="preserve">Any remaining resource engagements or commitments (requests or assignments) have been withdrawn or marked completed. </t>
  </si>
  <si>
    <t>PPM Resource Centre</t>
  </si>
  <si>
    <t>CL 7</t>
  </si>
  <si>
    <t>Project financials have been finalised in PPM.</t>
  </si>
  <si>
    <t>The future financial forecasts have been cleared. All actual expenses have been entered into PPM full and reconciled against the General Ledger.</t>
  </si>
  <si>
    <t>PPM Finance app,
Capital Projects Cost Report (TechOne)</t>
  </si>
  <si>
    <t>CL 8</t>
  </si>
  <si>
    <t>Work effort forecasts and entries have been finalised.</t>
  </si>
  <si>
    <t>The future work forecasts have been cleared. All actual work has been entered into PPM in full.</t>
  </si>
  <si>
    <t>CL 9</t>
  </si>
  <si>
    <t>Project has been reviewed.</t>
  </si>
  <si>
    <t>The project scope, timeline, financials, communications, risk &amp; issue management lesson learned and change control have been reviewed against the Project Business Case and PID.</t>
  </si>
  <si>
    <t>CL 10</t>
  </si>
  <si>
    <t>Project governance reviewed.</t>
  </si>
  <si>
    <t>The project reporting, stakeholder engagement and communications and project goveranance (e.g. governance group meetings and decisions) have been reviewed against the Project Business Case and PID.</t>
  </si>
  <si>
    <t>CL 11</t>
  </si>
  <si>
    <t>Lessons Learned have been captured.</t>
  </si>
  <si>
    <t>The project has captured lessons in the PIR, preferably through workshops or meetings with stakeholders. The potential resulting actions have an owner and a timeline assigned.
When changes are local, they are assigned within the portfolio. Changes to the ACU PM Model should be forwarded to the Portfolio Projects Office in the Office of the Deputy COO.</t>
  </si>
  <si>
    <t>CL 12</t>
  </si>
  <si>
    <t>The PIR Report has been approved.</t>
  </si>
  <si>
    <t>The Post-Implementation Review (PIR) Report has been approved by the Executive Sponsor.</t>
  </si>
  <si>
    <t>VA 1</t>
  </si>
  <si>
    <t>The benefits realisation for the outcome has been completed.</t>
  </si>
  <si>
    <t>The benefit associated with the outcome has been measured and result included  in the Benefits Realisation Report.
The timeframe has ended and the structured measures will finish.
The direct support from the Portfolio Projects Office (PPO) will finish.</t>
  </si>
  <si>
    <t>Benefits Realisation Report</t>
  </si>
  <si>
    <t>VA 2</t>
  </si>
  <si>
    <t>The Benefits Realisation Report has been approved.</t>
  </si>
  <si>
    <t>The report has been approved by the same committee or delegate who approved the Project Business Case. This approval marks their acceptance that the improvement presented in the business case has been delivered to the benefit of the University.</t>
  </si>
  <si>
    <t>This sheet contains the lists used in scoring items in checklists.</t>
  </si>
  <si>
    <t>Do not modify the lists!</t>
  </si>
  <si>
    <t>Score</t>
  </si>
  <si>
    <t>Explanation</t>
  </si>
  <si>
    <t>VERSION HISTORY</t>
  </si>
  <si>
    <t>Complete</t>
  </si>
  <si>
    <t>The item / deliverable has been completed in full, and quality control applied (when applicable).</t>
  </si>
  <si>
    <t>Initial adaptation from a similar gating checklist. Amended using ACU IT and HR checklists received from Maria Cindric and Peter Wilks..</t>
  </si>
  <si>
    <t>At large (80%)</t>
  </si>
  <si>
    <t>The item / deliverable has been completed for major parts but may lack detail or some non-critical information. The quality control may be in progress or has not been applied (when applicable).</t>
  </si>
  <si>
    <t>Major amendments to enhance the checklist to cover all phases of a project and cater for various types of projects.
Used as a draft version for further input from PM's.</t>
  </si>
  <si>
    <t>Incomplete (50%)</t>
  </si>
  <si>
    <t>The item / deliverable has some information or has been started with key information available, but will need significant amendments or enhancement to be useful in the implementation.</t>
  </si>
  <si>
    <t>Lacking / no (20%)</t>
  </si>
  <si>
    <t>The item / deliverable does not exist but is needed in the implementation.</t>
  </si>
  <si>
    <t>NA</t>
  </si>
  <si>
    <t>The item / deliverable is not applicable to this implementation project, and will not be produced.</t>
  </si>
  <si>
    <t>Waiver</t>
  </si>
  <si>
    <t>The item / deliverable is required but currently not available. However, it has been accepted that the requirement is waived or put on hold for the time being.</t>
  </si>
  <si>
    <t>This item is mandatory and needs to be complete and quality controlled before being acceptable. All mandatory items in the gate / review must be complete for the outcome to be that the gate / review can be approved.</t>
  </si>
  <si>
    <t>This item is not critical for project success, but will provide significant improvement to the implementation project or system performance. Item need to have score 'At Large' or better to be acceptable.
Alternatively, the sponsoring directorate or faculty already has the mandatory information or elements in place (e.g. in documentation for an existing related system).</t>
  </si>
  <si>
    <t>This item supports or enhances the implementation or system, but the implementation can succeed also without this particular item. If the item is scored 'Incomplete' or 'Lacking', the outcome will be a recommendation to review the items in the gate.
Alternatively, the sponsoring directorate or faculty already has the recommended information or elements in place.</t>
  </si>
  <si>
    <t>Submitted to MER for publishing in the PM Templates in the staff intranet.</t>
  </si>
  <si>
    <t>DASHBOARD</t>
  </si>
  <si>
    <r>
      <rPr>
        <b/>
        <sz val="10"/>
        <color theme="1"/>
        <rFont val="Arial"/>
        <family val="2"/>
      </rPr>
      <t>Gate</t>
    </r>
    <r>
      <rPr>
        <sz val="10"/>
        <color theme="1"/>
        <rFont val="Arial"/>
        <family val="2"/>
      </rPr>
      <t xml:space="preserve"> = A major decision point in the project, where the progress and project environment are analysed, and project continuation, change, or end is decided.</t>
    </r>
  </si>
  <si>
    <r>
      <rPr>
        <b/>
        <sz val="10"/>
        <color theme="1"/>
        <rFont val="Arial"/>
        <family val="2"/>
      </rPr>
      <t>Review</t>
    </r>
    <r>
      <rPr>
        <sz val="10"/>
        <color theme="1"/>
        <rFont val="Arial"/>
        <family val="2"/>
      </rPr>
      <t xml:space="preserve"> = A snapshot of the project to indicate its readiness to move towards the next activities or phase. It informs the stakeholders of the project’s state.
This is conducted as a self-review and should be shared with the key stakeholders (Project Board or Steering Committee).</t>
    </r>
  </si>
  <si>
    <r>
      <rPr>
        <b/>
        <sz val="10"/>
        <color theme="1"/>
        <rFont val="Arial"/>
        <family val="2"/>
      </rPr>
      <t>Presenter</t>
    </r>
    <r>
      <rPr>
        <sz val="10"/>
        <color theme="1"/>
        <rFont val="Arial"/>
        <family val="2"/>
      </rPr>
      <t xml:space="preserve"> = The role in the project which supplies the response to the question and any required evidence to support the response.
If the respective role is not present in the project, the Executive Sponsor and Project Manager decide jointly who will be best placed to provide the response.</t>
    </r>
  </si>
  <si>
    <r>
      <rPr>
        <b/>
        <sz val="10"/>
        <color theme="1"/>
        <rFont val="Arial"/>
        <family val="2"/>
      </rPr>
      <t>Achieved</t>
    </r>
    <r>
      <rPr>
        <sz val="10"/>
        <color theme="1"/>
        <rFont val="Arial"/>
        <family val="2"/>
      </rPr>
      <t xml:space="preserve"> = The score from the gate review or PM self-review, indicating how many items passes the review.</t>
    </r>
  </si>
  <si>
    <r>
      <rPr>
        <b/>
        <sz val="10"/>
        <color theme="1"/>
        <rFont val="Arial"/>
        <family val="2"/>
      </rPr>
      <t>Please note:</t>
    </r>
    <r>
      <rPr>
        <sz val="10"/>
        <color theme="1"/>
        <rFont val="Arial"/>
        <family val="2"/>
      </rPr>
      <t xml:space="preserve"> Even if the achieved score is high, a gate may still fail. This is due to a mandatory item not being ready (complete).</t>
    </r>
  </si>
  <si>
    <r>
      <t xml:space="preserve">3) Select the applicable </t>
    </r>
    <r>
      <rPr>
        <b/>
        <sz val="10"/>
        <color theme="1"/>
        <rFont val="Arial"/>
        <family val="2"/>
      </rPr>
      <t>responses</t>
    </r>
    <r>
      <rPr>
        <sz val="10"/>
        <color theme="1"/>
        <rFont val="Arial"/>
        <family val="2"/>
      </rPr>
      <t xml:space="preserve"> to each question in the field 'Response' (column K).</t>
    </r>
  </si>
  <si>
    <r>
      <t xml:space="preserve">Review </t>
    </r>
    <r>
      <rPr>
        <b/>
        <sz val="10"/>
        <color theme="1"/>
        <rFont val="Arial"/>
        <family val="2"/>
      </rPr>
      <t>passed</t>
    </r>
    <r>
      <rPr>
        <sz val="10"/>
        <color theme="1"/>
        <rFont val="Arial"/>
        <family val="2"/>
      </rPr>
      <t xml:space="preserve"> / Gate passed = The review or gate has passed and the project can continue as planned.
Minimum criteria met but would benefit from </t>
    </r>
    <r>
      <rPr>
        <b/>
        <sz val="10"/>
        <color theme="1"/>
        <rFont val="Arial"/>
        <family val="2"/>
      </rPr>
      <t>added work</t>
    </r>
    <r>
      <rPr>
        <sz val="10"/>
        <color theme="1"/>
        <rFont val="Arial"/>
        <family val="2"/>
      </rPr>
      <t xml:space="preserve"> = The project can continue as planned but any items requiring review should be taken as action items from the review / gate meeting to be completed by the next review or gate.
</t>
    </r>
    <r>
      <rPr>
        <b/>
        <sz val="10"/>
        <color theme="1"/>
        <rFont val="Arial"/>
        <family val="2"/>
      </rPr>
      <t>Rework required</t>
    </r>
    <r>
      <rPr>
        <sz val="10"/>
        <color theme="1"/>
        <rFont val="Arial"/>
        <family val="2"/>
      </rPr>
      <t xml:space="preserve"> before approval = In case of a gate: the project needs to pause for rectifications. In case of a review: the responsible party should rectify the applicable items with priority.</t>
    </r>
  </si>
  <si>
    <t>The business change has been carried out sufficiently, enabling the staff to adopt the change successfully and become ready to implement it in operations. Any potential resistance is actively managed. The Executive Sponsor has accepted the interim Business Change Report.</t>
  </si>
  <si>
    <t>A meeting has been scheduled with the Executive Sponsor to decide on whether to go live / roll out the solution ("go / no-go"). If agreed with the project governance group in advance, passing this gate can be used as such a decision.</t>
  </si>
  <si>
    <t>Training assessment records
-or- Training Report (or similar),
System Admin &amp; User Guides</t>
  </si>
  <si>
    <t>Solution 'as built' document
-or- validation against Solution Design documentation
-or- System Config document,
applicable test reports</t>
  </si>
  <si>
    <t>The project scope has been delivered in full and QA / testing results accepted by the Project Owner. There is no more work to do to complete the delivery (Implement phase activities 100% completed). The Executive Sponsor has been notified of the completion.</t>
  </si>
  <si>
    <t>The Service Central support team has reviewed the necessary information about the changes made to services / processes, and have the relevant support documentation needed for the full solution. The relevant Knowledge Base articles have also been published or updated.</t>
  </si>
  <si>
    <t>Support Model has been reviewed for any potential changes since Go-Live. The document has been distributed to system owner(s) and the relevant support teams, and have been accepted (signed off) by them. If the Support Model was not approved by the Readiness gate (G 5), it must be approved prior to this gate.</t>
  </si>
  <si>
    <r>
      <rPr>
        <sz val="14"/>
        <color theme="1"/>
        <rFont val="Arial"/>
        <family val="2"/>
      </rPr>
      <t>REVIEW:</t>
    </r>
    <r>
      <rPr>
        <b/>
        <sz val="14"/>
        <color theme="1"/>
        <rFont val="Arial"/>
        <family val="2"/>
      </rPr>
      <t xml:space="preserve"> PROPOSAL READY</t>
    </r>
  </si>
  <si>
    <r>
      <rPr>
        <sz val="14"/>
        <color theme="1"/>
        <rFont val="Arial"/>
        <family val="2"/>
      </rPr>
      <t>REVIEW:</t>
    </r>
    <r>
      <rPr>
        <b/>
        <sz val="14"/>
        <color theme="1"/>
        <rFont val="Arial"/>
        <family val="2"/>
      </rPr>
      <t xml:space="preserve"> VALUE REALISED</t>
    </r>
  </si>
  <si>
    <r>
      <rPr>
        <sz val="14"/>
        <color theme="1"/>
        <rFont val="Arial"/>
        <family val="2"/>
      </rPr>
      <t>REVIEW:</t>
    </r>
    <r>
      <rPr>
        <b/>
        <sz val="14"/>
        <color theme="1"/>
        <rFont val="Arial"/>
        <family val="2"/>
      </rPr>
      <t xml:space="preserve"> PROJECT CLOSED</t>
    </r>
  </si>
  <si>
    <r>
      <rPr>
        <sz val="14"/>
        <color theme="1"/>
        <rFont val="Arial"/>
        <family val="2"/>
      </rPr>
      <t>GATE:</t>
    </r>
    <r>
      <rPr>
        <b/>
        <sz val="14"/>
        <color theme="1"/>
        <rFont val="Arial"/>
        <family val="2"/>
      </rPr>
      <t xml:space="preserve"> TRANSITION TO OPERATIONS</t>
    </r>
  </si>
  <si>
    <r>
      <rPr>
        <sz val="14"/>
        <color theme="1"/>
        <rFont val="Arial"/>
        <family val="2"/>
      </rPr>
      <t>GATE:</t>
    </r>
    <r>
      <rPr>
        <b/>
        <sz val="14"/>
        <color theme="1"/>
        <rFont val="Arial"/>
        <family val="2"/>
      </rPr>
      <t xml:space="preserve"> BUSINESS READINESS ACHIEVED</t>
    </r>
  </si>
  <si>
    <r>
      <rPr>
        <sz val="14"/>
        <color theme="1"/>
        <rFont val="Arial"/>
        <family val="2"/>
      </rPr>
      <t>REVIEW:</t>
    </r>
    <r>
      <rPr>
        <b/>
        <sz val="14"/>
        <color theme="1"/>
        <rFont val="Arial"/>
        <family val="2"/>
      </rPr>
      <t xml:space="preserve"> SOLUTION DESIGN READY</t>
    </r>
  </si>
  <si>
    <r>
      <rPr>
        <sz val="14"/>
        <color theme="1"/>
        <rFont val="Arial"/>
        <family val="2"/>
      </rPr>
      <t>REVIEW:</t>
    </r>
    <r>
      <rPr>
        <b/>
        <sz val="14"/>
        <color theme="1"/>
        <rFont val="Arial"/>
        <family val="2"/>
      </rPr>
      <t xml:space="preserve"> PROJECT PLANS APPROVED</t>
    </r>
  </si>
  <si>
    <r>
      <rPr>
        <sz val="14"/>
        <color theme="1"/>
        <rFont val="Arial"/>
        <family val="2"/>
      </rPr>
      <t>GATE:</t>
    </r>
    <r>
      <rPr>
        <b/>
        <sz val="14"/>
        <color theme="1"/>
        <rFont val="Arial"/>
        <family val="2"/>
      </rPr>
      <t xml:space="preserve"> PROJECT BUSINESS CASE READY</t>
    </r>
  </si>
  <si>
    <t>These project gating and review checklists are used as quality controls to confirm that projects produce all the deliverables and documentation expected, and that they are adequately controlled both for delivery and quality.</t>
  </si>
  <si>
    <r>
      <rPr>
        <b/>
        <sz val="10"/>
        <color theme="1"/>
        <rFont val="Arial"/>
        <family val="2"/>
      </rPr>
      <t>Quality control</t>
    </r>
    <r>
      <rPr>
        <sz val="10"/>
        <color theme="1"/>
        <rFont val="Arial"/>
        <family val="2"/>
      </rPr>
      <t xml:space="preserve"> for deliverables developed by the project is typically done either by direct sign-off (or meeting minutes to that effect) or using peer review.
Please note that peer reviewed artefacts usually also require an approval. The peer review ensures the quality of the material prior to presenting them for approval.</t>
    </r>
  </si>
  <si>
    <t>Incomplete (50%) - Has some information or has been started with key information available, but will need significant amendments or enhancement to be useful in the implementation.</t>
  </si>
  <si>
    <t>Lacking / no (20%) - Does not exist but is needed in the implementation.</t>
  </si>
  <si>
    <t>NA - Not applicable to this implementation project, and will not be produced.</t>
  </si>
  <si>
    <t>Waiver - Required but currently not available. However, it has been accepted that the requirement is waived or put on hold for the time being.</t>
  </si>
  <si>
    <t>Complete - Completed in full, and reviews completed / quality control applied (when applicable).</t>
  </si>
  <si>
    <t>At large (80%) - Completed for major parts but may lack detail or some non-critical information. The reviews or quality control may be in progress or have not been applied (when applicable).</t>
  </si>
  <si>
    <t>If your project involves changes to technology, filter column C to show 'T' only.</t>
  </si>
  <si>
    <r>
      <t xml:space="preserve">1) Select your </t>
    </r>
    <r>
      <rPr>
        <b/>
        <sz val="10"/>
        <color theme="1"/>
        <rFont val="Arial"/>
        <family val="2"/>
      </rPr>
      <t>project type</t>
    </r>
    <r>
      <rPr>
        <sz val="10"/>
        <color theme="1"/>
        <rFont val="Arial"/>
        <family val="2"/>
      </rPr>
      <t>: process or technology.</t>
    </r>
  </si>
  <si>
    <t>If your project is service / process improvement project with no changes to technology, filter column B to show 'P' only.</t>
  </si>
  <si>
    <r>
      <t xml:space="preserve">2) Select your </t>
    </r>
    <r>
      <rPr>
        <b/>
        <sz val="10"/>
        <color theme="1"/>
        <rFont val="Arial"/>
        <family val="2"/>
      </rPr>
      <t>project category</t>
    </r>
    <r>
      <rPr>
        <sz val="10"/>
        <color theme="1"/>
        <rFont val="Arial"/>
        <family val="2"/>
      </rPr>
      <t xml:space="preserve"> (as shown in the Project Assessment and agreed to between the Executive Sponsor and Portfolio Project office, PPO).</t>
    </r>
  </si>
  <si>
    <t>Simple projects: filter column D to show 'S' only.</t>
  </si>
  <si>
    <t>Medium projects: filter column E to show 'M' only.</t>
  </si>
  <si>
    <t>Complex projects: filter column F to show 'C' only.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</si>
</sst>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d\ mmm\ yyyy"/>
  </numFmts>
  <fonts count="19" x14ac:knownFonts="1">
    <font>
      <sz val="11"/>
      <color theme="1"/>
      <name val="Calibri"/>
      <family val="2"/>
      <scheme val="minor"/>
    </font>
    <font>
      <b/>
      <sz val="9"/>
      <color indexed="81"/>
      <name val="Tahoma"/>
      <family val="2"/>
    </font>
    <font>
      <sz val="9"/>
      <color indexed="81"/>
      <name val="Tahoma"/>
      <family val="2"/>
    </font>
    <font>
      <sz val="11"/>
      <color rgb="FF9C0006"/>
      <name val="Calibri"/>
      <family val="2"/>
      <scheme val="minor"/>
    </font>
    <font>
      <sz val="8"/>
      <name val="Calibri"/>
      <family val="2"/>
      <scheme val="minor"/>
    </font>
    <font>
      <sz val="9"/>
      <color indexed="81"/>
      <name val="Tahoma"/>
      <charset val="1"/>
    </font>
    <font>
      <b/>
      <sz val="9"/>
      <color indexed="81"/>
      <name val="Tahoma"/>
      <charset val="1"/>
    </font>
    <font>
      <sz val="10"/>
      <color theme="1"/>
      <name val="Arial"/>
      <family val="2"/>
    </font>
    <font>
      <b/>
      <sz val="10"/>
      <color theme="1"/>
      <name val="Arial"/>
      <family val="2"/>
    </font>
    <font>
      <b/>
      <sz val="10"/>
      <color theme="0"/>
      <name val="Arial"/>
      <family val="2"/>
    </font>
    <font>
      <b/>
      <sz val="14"/>
      <color theme="0"/>
      <name val="Arial"/>
      <family val="2"/>
    </font>
    <font>
      <b/>
      <sz val="14"/>
      <color theme="1"/>
      <name val="Arial"/>
      <family val="2"/>
    </font>
    <font>
      <b/>
      <sz val="10"/>
      <name val="Arial"/>
      <family val="2"/>
    </font>
    <font>
      <b/>
      <sz val="14"/>
      <color rgb="FFC00000"/>
      <name val="Arial"/>
      <family val="2"/>
    </font>
    <font>
      <sz val="10"/>
      <color theme="0" tint="-0.249977111117893"/>
      <name val="Arial"/>
      <family val="2"/>
    </font>
    <font>
      <sz val="10"/>
      <name val="Arial"/>
      <family val="2"/>
    </font>
    <font>
      <sz val="14"/>
      <color theme="1"/>
      <name val="Arial"/>
      <family val="2"/>
    </font>
    <font>
      <sz val="8"/>
      <color theme="1"/>
      <name val="Arial"/>
      <family val="2"/>
    </font>
    <font>
      <sz val="8"/>
      <color theme="1"/>
      <name val="Calibri"/>
      <family val="2"/>
      <scheme val="minor"/>
    </font>
  </fonts>
  <fills count="11">
    <fill>
      <patternFill patternType="none"/>
    </fill>
    <fill>
      <patternFill patternType="gray125"/>
    </fill>
    <fill>
      <patternFill patternType="solid">
        <fgColor theme="0"/>
        <bgColor indexed="64"/>
      </patternFill>
    </fill>
    <fill>
      <patternFill patternType="solid">
        <fgColor rgb="FFFFC7CE"/>
      </patternFill>
    </fill>
    <fill>
      <patternFill patternType="solid">
        <fgColor theme="0" tint="-0.14999847407452621"/>
        <bgColor indexed="64"/>
      </patternFill>
    </fill>
    <fill>
      <patternFill patternType="solid">
        <fgColor theme="0" tint="-0.249977111117893"/>
        <bgColor indexed="64"/>
      </patternFill>
    </fill>
    <fill>
      <patternFill patternType="solid">
        <fgColor theme="5" tint="0.59999389629810485"/>
        <bgColor indexed="64"/>
      </patternFill>
    </fill>
    <fill>
      <patternFill patternType="solid">
        <fgColor rgb="FFFFFF99"/>
        <bgColor indexed="64"/>
      </patternFill>
    </fill>
    <fill>
      <patternFill patternType="solid">
        <fgColor theme="0" tint="-4.9989318521683403E-2"/>
        <bgColor indexed="64"/>
      </patternFill>
    </fill>
    <fill>
      <patternFill patternType="solid">
        <fgColor rgb="FF3D3935"/>
        <bgColor indexed="64"/>
      </patternFill>
    </fill>
    <fill>
      <patternFill patternType="solid">
        <fgColor rgb="FFE8E3DB"/>
        <bgColor indexed="64"/>
      </patternFill>
    </fill>
  </fills>
  <borders count="11">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theme="0" tint="-0.24994659260841701"/>
      </top>
      <bottom style="thin">
        <color theme="0" tint="-0.24994659260841701"/>
      </bottom>
      <diagonal/>
    </border>
    <border>
      <left/>
      <right/>
      <top style="thin">
        <color theme="0" tint="-0.34998626667073579"/>
      </top>
      <bottom style="thin">
        <color theme="0" tint="-0.34998626667073579"/>
      </bottom>
      <diagonal/>
    </border>
    <border>
      <left/>
      <right/>
      <top style="thin">
        <color theme="0" tint="-0.34998626667073579"/>
      </top>
      <bottom/>
      <diagonal/>
    </border>
    <border>
      <left style="thin">
        <color theme="0" tint="-0.14996795556505021"/>
      </left>
      <right/>
      <top style="thin">
        <color theme="0" tint="-0.14996795556505021"/>
      </top>
      <bottom style="thin">
        <color theme="0" tint="-0.14996795556505021"/>
      </bottom>
      <diagonal/>
    </border>
    <border>
      <left/>
      <right/>
      <top style="thin">
        <color theme="0" tint="-0.14996795556505021"/>
      </top>
      <bottom style="thin">
        <color theme="0" tint="-0.14996795556505021"/>
      </bottom>
      <diagonal/>
    </border>
    <border>
      <left/>
      <right style="thin">
        <color theme="0" tint="-0.14996795556505021"/>
      </right>
      <top style="thin">
        <color theme="0" tint="-0.14996795556505021"/>
      </top>
      <bottom style="thin">
        <color theme="0" tint="-0.14996795556505021"/>
      </bottom>
      <diagonal/>
    </border>
  </borders>
  <cellStyleXfs count="2">
    <xf numFmtId="0" fontId="0" fillId="0" borderId="0"/>
    <xf numFmtId="0" fontId="3" fillId="3" borderId="0" applyNumberFormat="0" applyBorder="0" applyAlignment="0" applyProtection="0"/>
  </cellStyleXfs>
  <cellXfs count="93">
    <xf numFmtId="0" fontId="0" fillId="0" borderId="0" xfId="0"/>
    <xf numFmtId="0" fontId="7" fillId="2" borderId="0" xfId="0" applyFont="1" applyFill="1" applyAlignment="1">
      <alignment vertical="top" wrapText="1"/>
    </xf>
    <xf numFmtId="0" fontId="8" fillId="2" borderId="0" xfId="0" applyFont="1" applyFill="1" applyAlignment="1">
      <alignment horizontal="center" vertical="top"/>
    </xf>
    <xf numFmtId="0" fontId="9" fillId="9" borderId="0" xfId="0" applyFont="1" applyFill="1" applyAlignment="1">
      <alignment horizontal="center" vertical="center" wrapText="1"/>
    </xf>
    <xf numFmtId="0" fontId="9" fillId="9" borderId="0" xfId="0" applyFont="1" applyFill="1" applyAlignment="1">
      <alignment horizontal="center" vertical="center"/>
    </xf>
    <xf numFmtId="0" fontId="7" fillId="7" borderId="7" xfId="0" quotePrefix="1" applyFont="1" applyFill="1" applyBorder="1" applyAlignment="1">
      <alignment horizontal="center" vertical="center" wrapText="1"/>
    </xf>
    <xf numFmtId="0" fontId="7" fillId="2" borderId="5" xfId="0" applyFont="1" applyFill="1" applyBorder="1" applyAlignment="1">
      <alignment horizontal="center" vertical="center"/>
    </xf>
    <xf numFmtId="0" fontId="7" fillId="0" borderId="6" xfId="0" applyFont="1" applyBorder="1" applyAlignment="1">
      <alignment horizontal="center" vertical="center"/>
    </xf>
    <xf numFmtId="9" fontId="7" fillId="2" borderId="0" xfId="0" quotePrefix="1" applyNumberFormat="1" applyFont="1" applyFill="1" applyAlignment="1">
      <alignment horizontal="center" vertical="center"/>
    </xf>
    <xf numFmtId="0" fontId="7" fillId="2" borderId="0" xfId="0" applyFont="1" applyFill="1" applyAlignment="1">
      <alignment vertical="center"/>
    </xf>
    <xf numFmtId="0" fontId="7" fillId="6" borderId="7" xfId="0" quotePrefix="1" applyFont="1" applyFill="1" applyBorder="1" applyAlignment="1">
      <alignment horizontal="center" vertical="center" wrapText="1"/>
    </xf>
    <xf numFmtId="0" fontId="7" fillId="0" borderId="7" xfId="0" applyFont="1" applyBorder="1" applyAlignment="1">
      <alignment horizontal="center" vertical="center"/>
    </xf>
    <xf numFmtId="0" fontId="7" fillId="0" borderId="0" xfId="0" applyFont="1"/>
    <xf numFmtId="0" fontId="10" fillId="9" borderId="0" xfId="0" applyFont="1" applyFill="1" applyAlignment="1">
      <alignment horizontal="center" vertical="center"/>
    </xf>
    <xf numFmtId="0" fontId="10" fillId="9" borderId="0" xfId="0" applyFont="1" applyFill="1" applyAlignment="1">
      <alignment horizontal="center" vertical="center" wrapText="1"/>
    </xf>
    <xf numFmtId="0" fontId="7" fillId="2" borderId="0" xfId="0" applyFont="1" applyFill="1" applyAlignment="1">
      <alignment vertical="center" wrapText="1"/>
    </xf>
    <xf numFmtId="0" fontId="8" fillId="2" borderId="0" xfId="0" applyFont="1" applyFill="1" applyAlignment="1">
      <alignment horizontal="center" vertical="center"/>
    </xf>
    <xf numFmtId="0" fontId="7" fillId="2" borderId="0" xfId="0" applyFont="1" applyFill="1" applyAlignment="1">
      <alignment horizontal="center" vertical="center"/>
    </xf>
    <xf numFmtId="0" fontId="7" fillId="0" borderId="0" xfId="0" applyFont="1" applyAlignment="1">
      <alignment vertical="center"/>
    </xf>
    <xf numFmtId="0" fontId="9" fillId="9" borderId="0" xfId="0" applyFont="1" applyFill="1" applyAlignment="1">
      <alignment horizontal="center" vertical="center" wrapText="1"/>
    </xf>
    <xf numFmtId="0" fontId="7" fillId="2" borderId="0" xfId="0" applyFont="1" applyFill="1" applyAlignment="1">
      <alignment vertical="center" wrapText="1"/>
    </xf>
    <xf numFmtId="0" fontId="7" fillId="0" borderId="0" xfId="0" applyFont="1" applyAlignment="1">
      <alignment vertical="center" wrapText="1"/>
    </xf>
    <xf numFmtId="0" fontId="8" fillId="10" borderId="0" xfId="0" applyFont="1" applyFill="1" applyAlignment="1">
      <alignment vertical="center" wrapText="1"/>
    </xf>
    <xf numFmtId="0" fontId="8" fillId="10" borderId="0" xfId="0" applyFont="1" applyFill="1" applyAlignment="1">
      <alignment horizontal="center" vertical="center" wrapText="1"/>
    </xf>
    <xf numFmtId="0" fontId="11" fillId="2" borderId="0" xfId="0" applyFont="1" applyFill="1" applyAlignment="1">
      <alignment horizontal="center" vertical="center"/>
    </xf>
    <xf numFmtId="0" fontId="12" fillId="10" borderId="0" xfId="0" applyFont="1" applyFill="1" applyAlignment="1">
      <alignment horizontal="center" vertical="center" wrapText="1"/>
    </xf>
    <xf numFmtId="0" fontId="12" fillId="10" borderId="0" xfId="0" applyFont="1" applyFill="1" applyAlignment="1">
      <alignment horizontal="center" vertical="center"/>
    </xf>
    <xf numFmtId="0" fontId="7" fillId="0" borderId="0" xfId="0" applyFont="1" applyAlignment="1">
      <alignment vertical="top" wrapText="1"/>
    </xf>
    <xf numFmtId="0" fontId="8" fillId="4" borderId="0" xfId="0" applyFont="1" applyFill="1" applyAlignment="1">
      <alignment vertical="center" wrapText="1"/>
    </xf>
    <xf numFmtId="0" fontId="8" fillId="4" borderId="0" xfId="0" applyFont="1" applyFill="1" applyAlignment="1">
      <alignment vertical="top"/>
    </xf>
    <xf numFmtId="0" fontId="7" fillId="4" borderId="0" xfId="0" applyFont="1" applyFill="1" applyAlignment="1">
      <alignment vertical="top" wrapText="1"/>
    </xf>
    <xf numFmtId="0" fontId="7" fillId="0" borderId="0" xfId="0" applyFont="1" applyAlignment="1">
      <alignment vertical="center" wrapText="1"/>
    </xf>
    <xf numFmtId="0" fontId="7" fillId="0" borderId="0" xfId="0" applyFont="1" applyAlignment="1">
      <alignment horizontal="center" vertical="center"/>
    </xf>
    <xf numFmtId="164" fontId="7" fillId="0" borderId="0" xfId="0" applyNumberFormat="1" applyFont="1" applyAlignment="1">
      <alignment horizontal="center" vertical="center" wrapText="1"/>
    </xf>
    <xf numFmtId="165" fontId="7" fillId="0" borderId="0" xfId="0" applyNumberFormat="1" applyFont="1" applyAlignment="1">
      <alignment horizontal="center" vertical="center" wrapText="1"/>
    </xf>
    <xf numFmtId="0" fontId="7" fillId="0" borderId="0" xfId="0" applyFont="1" applyAlignment="1">
      <alignment vertical="top"/>
    </xf>
    <xf numFmtId="0" fontId="7" fillId="0" borderId="0" xfId="0" applyFont="1" applyAlignment="1">
      <alignment horizontal="center" vertical="center" wrapText="1"/>
    </xf>
    <xf numFmtId="0" fontId="11" fillId="0" borderId="0" xfId="0" applyFont="1"/>
    <xf numFmtId="0" fontId="13" fillId="0" borderId="0" xfId="0" applyFont="1"/>
    <xf numFmtId="0" fontId="7" fillId="2" borderId="0" xfId="0" applyFont="1" applyFill="1" applyAlignment="1">
      <alignment horizontal="center" vertical="top"/>
    </xf>
    <xf numFmtId="0" fontId="7" fillId="2" borderId="0" xfId="0" applyFont="1" applyFill="1" applyAlignment="1">
      <alignment vertical="top"/>
    </xf>
    <xf numFmtId="0" fontId="8" fillId="2" borderId="0" xfId="0" applyFont="1" applyFill="1" applyAlignment="1">
      <alignment horizontal="center" vertical="top" wrapText="1"/>
    </xf>
    <xf numFmtId="0" fontId="7" fillId="2" borderId="1" xfId="0" applyFont="1" applyFill="1" applyBorder="1" applyAlignment="1">
      <alignment horizontal="center" vertical="top"/>
    </xf>
    <xf numFmtId="0" fontId="7" fillId="2" borderId="2" xfId="0" applyFont="1" applyFill="1" applyBorder="1" applyAlignment="1">
      <alignment horizontal="center" vertical="top"/>
    </xf>
    <xf numFmtId="0" fontId="7" fillId="2" borderId="0" xfId="0" applyFont="1" applyFill="1" applyAlignment="1">
      <alignment horizontal="center" vertical="top" wrapText="1"/>
    </xf>
    <xf numFmtId="164" fontId="7" fillId="2" borderId="3" xfId="0" applyNumberFormat="1" applyFont="1" applyFill="1" applyBorder="1" applyAlignment="1">
      <alignment horizontal="center" vertical="top"/>
    </xf>
    <xf numFmtId="164" fontId="7" fillId="2" borderId="4" xfId="0" applyNumberFormat="1" applyFont="1" applyFill="1" applyBorder="1" applyAlignment="1">
      <alignment horizontal="center" vertical="top"/>
    </xf>
    <xf numFmtId="0" fontId="8" fillId="2" borderId="0" xfId="0" applyFont="1" applyFill="1" applyAlignment="1">
      <alignment horizontal="right" vertical="top" wrapText="1"/>
    </xf>
    <xf numFmtId="9" fontId="7" fillId="2" borderId="0" xfId="0" applyNumberFormat="1" applyFont="1" applyFill="1" applyAlignment="1">
      <alignment horizontal="center" vertical="top"/>
    </xf>
    <xf numFmtId="0" fontId="8" fillId="8" borderId="0" xfId="0" applyFont="1" applyFill="1" applyAlignment="1">
      <alignment vertical="top"/>
    </xf>
    <xf numFmtId="0" fontId="7" fillId="8" borderId="0" xfId="0" applyFont="1" applyFill="1" applyAlignment="1">
      <alignment vertical="top"/>
    </xf>
    <xf numFmtId="0" fontId="7" fillId="4" borderId="0" xfId="0" applyFont="1" applyFill="1" applyAlignment="1">
      <alignment vertical="center"/>
    </xf>
    <xf numFmtId="0" fontId="8" fillId="4" borderId="0" xfId="0" applyFont="1" applyFill="1" applyAlignment="1">
      <alignment horizontal="center" vertical="center"/>
    </xf>
    <xf numFmtId="0" fontId="9" fillId="9" borderId="0" xfId="0" applyFont="1" applyFill="1" applyAlignment="1">
      <alignment horizontal="left" vertical="center" wrapText="1"/>
    </xf>
    <xf numFmtId="0" fontId="8" fillId="2" borderId="0" xfId="0" applyFont="1" applyFill="1" applyAlignment="1">
      <alignment vertical="top" wrapText="1"/>
    </xf>
    <xf numFmtId="0" fontId="7" fillId="0" borderId="8" xfId="0" applyFont="1" applyBorder="1" applyAlignment="1">
      <alignment horizontal="center" vertical="center"/>
    </xf>
    <xf numFmtId="0" fontId="7" fillId="8" borderId="9" xfId="0" quotePrefix="1" applyFont="1" applyFill="1" applyBorder="1" applyAlignment="1">
      <alignment horizontal="center" vertical="center"/>
    </xf>
    <xf numFmtId="0" fontId="7" fillId="4" borderId="9" xfId="0" applyFont="1" applyFill="1" applyBorder="1" applyAlignment="1">
      <alignment horizontal="center" vertical="center"/>
    </xf>
    <xf numFmtId="0" fontId="7" fillId="0" borderId="9" xfId="0" applyFont="1" applyBorder="1" applyAlignment="1">
      <alignment vertical="center" wrapText="1"/>
    </xf>
    <xf numFmtId="0" fontId="7" fillId="0" borderId="9" xfId="0" applyFont="1" applyBorder="1" applyAlignment="1">
      <alignment horizontal="center" vertical="center" wrapText="1"/>
    </xf>
    <xf numFmtId="0" fontId="7" fillId="0" borderId="9" xfId="0" applyFont="1" applyBorder="1" applyAlignment="1">
      <alignment horizontal="center" vertical="center"/>
    </xf>
    <xf numFmtId="0" fontId="7" fillId="0" borderId="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Border="1" applyAlignment="1">
      <alignment horizontal="center" vertical="center"/>
    </xf>
    <xf numFmtId="0" fontId="7" fillId="0" borderId="9" xfId="0" applyFont="1" applyFill="1" applyBorder="1" applyAlignment="1">
      <alignment horizontal="center" vertical="center" wrapText="1"/>
    </xf>
    <xf numFmtId="0" fontId="7" fillId="8" borderId="9" xfId="0" quotePrefix="1" applyFont="1" applyFill="1" applyBorder="1" applyAlignment="1">
      <alignment horizontal="center" vertical="center" wrapText="1"/>
    </xf>
    <xf numFmtId="0" fontId="7" fillId="2" borderId="0" xfId="0" quotePrefix="1" applyFont="1" applyFill="1" applyAlignment="1">
      <alignment horizontal="center" vertical="top"/>
    </xf>
    <xf numFmtId="0" fontId="7" fillId="2" borderId="0" xfId="0" quotePrefix="1" applyFont="1" applyFill="1" applyAlignment="1">
      <alignment vertical="top"/>
    </xf>
    <xf numFmtId="0" fontId="7" fillId="0" borderId="9" xfId="0" quotePrefix="1" applyFont="1" applyFill="1" applyBorder="1" applyAlignment="1">
      <alignment horizontal="center" vertical="center"/>
    </xf>
    <xf numFmtId="0" fontId="7" fillId="0" borderId="9" xfId="0" applyFont="1" applyBorder="1" applyAlignment="1">
      <alignment horizontal="left" vertical="center" wrapText="1"/>
    </xf>
    <xf numFmtId="0" fontId="7" fillId="0" borderId="9" xfId="0" applyFont="1" applyBorder="1" applyAlignment="1">
      <alignment vertical="top" wrapText="1"/>
    </xf>
    <xf numFmtId="0" fontId="8" fillId="2" borderId="0" xfId="0" applyFont="1" applyFill="1" applyAlignment="1">
      <alignment vertical="center" wrapText="1"/>
    </xf>
    <xf numFmtId="0" fontId="7" fillId="5" borderId="8" xfId="0" applyFont="1" applyFill="1" applyBorder="1" applyAlignment="1">
      <alignment horizontal="center" vertical="center"/>
    </xf>
    <xf numFmtId="0" fontId="14" fillId="5" borderId="9" xfId="0" applyFont="1" applyFill="1" applyBorder="1" applyAlignment="1">
      <alignment horizontal="center" vertical="center"/>
    </xf>
    <xf numFmtId="0" fontId="8" fillId="5" borderId="9" xfId="0" applyFont="1" applyFill="1" applyBorder="1" applyAlignment="1">
      <alignment horizontal="center" vertical="center" wrapText="1"/>
    </xf>
    <xf numFmtId="0" fontId="7" fillId="5" borderId="9" xfId="0" applyFont="1" applyFill="1" applyBorder="1" applyAlignment="1">
      <alignment horizontal="center" vertical="center" wrapText="1"/>
    </xf>
    <xf numFmtId="0" fontId="8" fillId="5" borderId="9" xfId="0" applyFont="1" applyFill="1" applyBorder="1" applyAlignment="1">
      <alignment horizontal="center" vertical="center"/>
    </xf>
    <xf numFmtId="0" fontId="7" fillId="5" borderId="10" xfId="0" applyFont="1" applyFill="1" applyBorder="1" applyAlignment="1">
      <alignment horizontal="center" vertical="center" wrapText="1"/>
    </xf>
    <xf numFmtId="0" fontId="7" fillId="0" borderId="9" xfId="0" applyFont="1" applyFill="1" applyBorder="1" applyAlignment="1">
      <alignment vertical="center" wrapText="1"/>
    </xf>
    <xf numFmtId="0" fontId="7" fillId="0" borderId="8" xfId="0" applyFont="1" applyFill="1" applyBorder="1" applyAlignment="1">
      <alignment horizontal="center" vertical="center"/>
    </xf>
    <xf numFmtId="0" fontId="15" fillId="0" borderId="9" xfId="0" applyFont="1" applyFill="1" applyBorder="1" applyAlignment="1">
      <alignment vertical="center" wrapText="1"/>
    </xf>
    <xf numFmtId="0" fontId="12" fillId="5" borderId="9" xfId="0" applyFont="1" applyFill="1" applyBorder="1" applyAlignment="1">
      <alignment horizontal="center" vertical="center" wrapText="1"/>
    </xf>
    <xf numFmtId="0" fontId="7" fillId="5" borderId="9" xfId="0" applyFont="1" applyFill="1" applyBorder="1" applyAlignment="1">
      <alignment horizontal="center" vertical="center"/>
    </xf>
    <xf numFmtId="0" fontId="7" fillId="5" borderId="10" xfId="0" applyFont="1" applyFill="1" applyBorder="1" applyAlignment="1">
      <alignment horizontal="center" vertical="center"/>
    </xf>
    <xf numFmtId="0" fontId="15" fillId="0" borderId="9" xfId="1" applyFont="1" applyFill="1" applyBorder="1" applyAlignment="1">
      <alignment vertical="center" wrapText="1"/>
    </xf>
    <xf numFmtId="0" fontId="15" fillId="2" borderId="0" xfId="0" applyFont="1" applyFill="1" applyBorder="1" applyAlignment="1">
      <alignment vertical="center" wrapText="1"/>
    </xf>
    <xf numFmtId="0" fontId="7" fillId="4" borderId="9" xfId="0" applyFont="1" applyFill="1" applyBorder="1" applyAlignment="1">
      <alignment horizontal="center" vertical="center" wrapText="1"/>
    </xf>
    <xf numFmtId="0" fontId="7" fillId="2" borderId="0" xfId="0" quotePrefix="1" applyFont="1" applyFill="1" applyAlignment="1">
      <alignment horizontal="center" vertical="center"/>
    </xf>
    <xf numFmtId="0" fontId="7" fillId="2" borderId="0" xfId="0" quotePrefix="1" applyFont="1" applyFill="1" applyAlignment="1">
      <alignment vertical="center"/>
    </xf>
    <xf numFmtId="0" fontId="11" fillId="2" borderId="0" xfId="0" applyFont="1" applyFill="1" applyAlignment="1">
      <alignment horizontal="center" vertical="top"/>
    </xf>
    <xf numFmtId="0" fontId="17" fillId="2" borderId="0" xfId="0" applyFont="1" applyFill="1" applyAlignment="1">
      <alignment horizontal="left" vertical="center" wrapText="1" indent="3"/>
    </xf>
    <xf numFmtId="0" fontId="17" fillId="0" borderId="0" xfId="0" applyFont="1" applyAlignment="1">
      <alignment horizontal="left" vertical="center" wrapText="1" indent="3"/>
    </xf>
    <xf numFmtId="0" fontId="18" fillId="0" borderId="0" xfId="0" applyFont="1" applyAlignment="1">
      <alignment horizontal="left" vertical="center" wrapText="1" indent="3"/>
    </xf>
  </cellXfs>
  <cellStyles count="2">
    <cellStyle name="Bad" xfId="1" builtinId="27"/>
    <cellStyle name="Normal" xfId="0" builtinId="0"/>
  </cellStyles>
  <dxfs count="179">
    <dxf>
      <fill>
        <patternFill>
          <bgColor rgb="FF92D050"/>
        </patternFill>
      </fill>
    </dxf>
    <dxf>
      <fill>
        <patternFill>
          <bgColor rgb="FFFFFF00"/>
        </patternFill>
      </fill>
    </dxf>
    <dxf>
      <fill>
        <patternFill>
          <bgColor theme="5" tint="0.39994506668294322"/>
        </patternFill>
      </fill>
    </dxf>
    <dxf>
      <fill>
        <patternFill>
          <bgColor rgb="FF92D050"/>
        </patternFill>
      </fill>
    </dxf>
    <dxf>
      <fill>
        <patternFill>
          <bgColor rgb="FFFFFF00"/>
        </patternFill>
      </fill>
    </dxf>
    <dxf>
      <fill>
        <patternFill>
          <bgColor theme="5" tint="0.39994506668294322"/>
        </patternFill>
      </fill>
    </dxf>
    <dxf>
      <fill>
        <patternFill>
          <bgColor theme="0" tint="-0.14996795556505021"/>
        </patternFill>
      </fill>
    </dxf>
    <dxf>
      <fill>
        <patternFill>
          <bgColor theme="0" tint="-4.9989318521683403E-2"/>
        </patternFill>
      </fill>
    </dxf>
    <dxf>
      <fill>
        <patternFill>
          <bgColor rgb="FF92D050"/>
        </patternFill>
      </fill>
    </dxf>
    <dxf>
      <fill>
        <patternFill>
          <bgColor rgb="FFFFFF00"/>
        </patternFill>
      </fill>
    </dxf>
    <dxf>
      <fill>
        <patternFill>
          <bgColor theme="5" tint="0.39994506668294322"/>
        </patternFill>
      </fill>
    </dxf>
    <dxf>
      <fill>
        <patternFill>
          <bgColor rgb="FF92D050"/>
        </patternFill>
      </fill>
    </dxf>
    <dxf>
      <fill>
        <patternFill>
          <bgColor rgb="FFFFFF00"/>
        </patternFill>
      </fill>
    </dxf>
    <dxf>
      <fill>
        <patternFill>
          <bgColor theme="5" tint="0.39994506668294322"/>
        </patternFill>
      </fill>
    </dxf>
    <dxf>
      <fill>
        <patternFill>
          <bgColor rgb="FF92D050"/>
        </patternFill>
      </fill>
    </dxf>
    <dxf>
      <fill>
        <patternFill>
          <bgColor rgb="FFFFFF00"/>
        </patternFill>
      </fill>
    </dxf>
    <dxf>
      <fill>
        <patternFill>
          <bgColor theme="5" tint="0.39994506668294322"/>
        </patternFill>
      </fill>
    </dxf>
    <dxf>
      <fill>
        <patternFill>
          <bgColor theme="0" tint="-0.14996795556505021"/>
        </patternFill>
      </fill>
    </dxf>
    <dxf>
      <fill>
        <patternFill>
          <bgColor theme="0" tint="-4.9989318521683403E-2"/>
        </patternFill>
      </fill>
    </dxf>
    <dxf>
      <fill>
        <patternFill>
          <bgColor rgb="FF92D050"/>
        </patternFill>
      </fill>
    </dxf>
    <dxf>
      <fill>
        <patternFill>
          <bgColor rgb="FFFFFF00"/>
        </patternFill>
      </fill>
    </dxf>
    <dxf>
      <fill>
        <patternFill>
          <bgColor theme="5" tint="0.39994506668294322"/>
        </patternFill>
      </fill>
    </dxf>
    <dxf>
      <fill>
        <patternFill>
          <bgColor rgb="FF92D050"/>
        </patternFill>
      </fill>
    </dxf>
    <dxf>
      <fill>
        <patternFill>
          <bgColor rgb="FFFFFF00"/>
        </patternFill>
      </fill>
    </dxf>
    <dxf>
      <fill>
        <patternFill>
          <bgColor theme="5" tint="0.39994506668294322"/>
        </patternFill>
      </fill>
    </dxf>
    <dxf>
      <fill>
        <patternFill>
          <bgColor rgb="FF92D050"/>
        </patternFill>
      </fill>
    </dxf>
    <dxf>
      <fill>
        <patternFill>
          <bgColor rgb="FFFFFF00"/>
        </patternFill>
      </fill>
    </dxf>
    <dxf>
      <fill>
        <patternFill>
          <bgColor theme="5" tint="0.39994506668294322"/>
        </patternFill>
      </fill>
    </dxf>
    <dxf>
      <fill>
        <patternFill>
          <bgColor rgb="FF92D050"/>
        </patternFill>
      </fill>
    </dxf>
    <dxf>
      <fill>
        <patternFill>
          <bgColor rgb="FFFFFF00"/>
        </patternFill>
      </fill>
    </dxf>
    <dxf>
      <fill>
        <patternFill>
          <bgColor theme="5" tint="0.39994506668294322"/>
        </patternFill>
      </fill>
    </dxf>
    <dxf>
      <fill>
        <patternFill>
          <bgColor rgb="FF92D050"/>
        </patternFill>
      </fill>
    </dxf>
    <dxf>
      <fill>
        <patternFill>
          <bgColor rgb="FFFFFF00"/>
        </patternFill>
      </fill>
    </dxf>
    <dxf>
      <fill>
        <patternFill>
          <bgColor theme="5" tint="0.39994506668294322"/>
        </patternFill>
      </fill>
    </dxf>
    <dxf>
      <fill>
        <patternFill>
          <bgColor rgb="FF92D050"/>
        </patternFill>
      </fill>
    </dxf>
    <dxf>
      <fill>
        <patternFill>
          <bgColor rgb="FFFFFF00"/>
        </patternFill>
      </fill>
    </dxf>
    <dxf>
      <fill>
        <patternFill>
          <bgColor theme="5" tint="0.39994506668294322"/>
        </patternFill>
      </fill>
    </dxf>
    <dxf>
      <fill>
        <patternFill>
          <bgColor theme="0" tint="-0.14996795556505021"/>
        </patternFill>
      </fill>
    </dxf>
    <dxf>
      <fill>
        <patternFill>
          <bgColor theme="0" tint="-0.14996795556505021"/>
        </patternFill>
      </fill>
    </dxf>
    <dxf>
      <fill>
        <patternFill>
          <bgColor theme="0" tint="-4.9989318521683403E-2"/>
        </patternFill>
      </fill>
    </dxf>
    <dxf>
      <fill>
        <patternFill>
          <bgColor theme="0" tint="-4.9989318521683403E-2"/>
        </patternFill>
      </fill>
    </dxf>
    <dxf>
      <fill>
        <patternFill>
          <bgColor rgb="FF92D050"/>
        </patternFill>
      </fill>
    </dxf>
    <dxf>
      <fill>
        <patternFill>
          <bgColor rgb="FFFFFF00"/>
        </patternFill>
      </fill>
    </dxf>
    <dxf>
      <fill>
        <patternFill>
          <bgColor theme="5" tint="0.39994506668294322"/>
        </patternFill>
      </fill>
    </dxf>
    <dxf>
      <fill>
        <patternFill>
          <bgColor rgb="FF92D050"/>
        </patternFill>
      </fill>
    </dxf>
    <dxf>
      <fill>
        <patternFill>
          <bgColor rgb="FFFFFF00"/>
        </patternFill>
      </fill>
    </dxf>
    <dxf>
      <fill>
        <patternFill>
          <bgColor theme="5" tint="0.39994506668294322"/>
        </patternFill>
      </fill>
    </dxf>
    <dxf>
      <fill>
        <patternFill>
          <bgColor rgb="FF92D050"/>
        </patternFill>
      </fill>
    </dxf>
    <dxf>
      <fill>
        <patternFill>
          <bgColor rgb="FFFFFF00"/>
        </patternFill>
      </fill>
    </dxf>
    <dxf>
      <fill>
        <patternFill>
          <bgColor theme="5" tint="0.39994506668294322"/>
        </patternFill>
      </fill>
    </dxf>
    <dxf>
      <fill>
        <patternFill>
          <bgColor rgb="FF92D050"/>
        </patternFill>
      </fill>
    </dxf>
    <dxf>
      <fill>
        <patternFill>
          <bgColor rgb="FFFFFF00"/>
        </patternFill>
      </fill>
    </dxf>
    <dxf>
      <fill>
        <patternFill>
          <bgColor theme="5" tint="0.39994506668294322"/>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rgb="FF92D050"/>
        </patternFill>
      </fill>
    </dxf>
    <dxf>
      <fill>
        <patternFill>
          <bgColor rgb="FFFFFF00"/>
        </patternFill>
      </fill>
    </dxf>
    <dxf>
      <fill>
        <patternFill>
          <bgColor theme="5" tint="0.39994506668294322"/>
        </patternFill>
      </fill>
    </dxf>
    <dxf>
      <fill>
        <patternFill>
          <bgColor rgb="FF92D050"/>
        </patternFill>
      </fill>
    </dxf>
    <dxf>
      <fill>
        <patternFill>
          <bgColor rgb="FFFFFF00"/>
        </patternFill>
      </fill>
    </dxf>
    <dxf>
      <fill>
        <patternFill>
          <bgColor theme="5" tint="0.39994506668294322"/>
        </patternFill>
      </fill>
    </dxf>
    <dxf>
      <fill>
        <patternFill>
          <bgColor rgb="FF92D050"/>
        </patternFill>
      </fill>
    </dxf>
    <dxf>
      <fill>
        <patternFill>
          <bgColor rgb="FFFFFF00"/>
        </patternFill>
      </fill>
    </dxf>
    <dxf>
      <fill>
        <patternFill>
          <bgColor theme="5" tint="0.39994506668294322"/>
        </patternFill>
      </fill>
    </dxf>
    <dxf>
      <fill>
        <patternFill>
          <bgColor rgb="FF92D050"/>
        </patternFill>
      </fill>
    </dxf>
    <dxf>
      <fill>
        <patternFill>
          <bgColor rgb="FFFFFF00"/>
        </patternFill>
      </fill>
    </dxf>
    <dxf>
      <fill>
        <patternFill>
          <bgColor theme="5" tint="0.39994506668294322"/>
        </patternFill>
      </fill>
    </dxf>
    <dxf>
      <fill>
        <patternFill>
          <bgColor rgb="FF92D050"/>
        </patternFill>
      </fill>
    </dxf>
    <dxf>
      <fill>
        <patternFill>
          <bgColor rgb="FFFFFF00"/>
        </patternFill>
      </fill>
    </dxf>
    <dxf>
      <fill>
        <patternFill>
          <bgColor theme="5" tint="0.39994506668294322"/>
        </patternFill>
      </fill>
    </dxf>
    <dxf>
      <fill>
        <patternFill>
          <bgColor rgb="FF92D050"/>
        </patternFill>
      </fill>
    </dxf>
    <dxf>
      <fill>
        <patternFill>
          <bgColor rgb="FFFFFF00"/>
        </patternFill>
      </fill>
    </dxf>
    <dxf>
      <fill>
        <patternFill>
          <bgColor theme="5" tint="0.39994506668294322"/>
        </patternFill>
      </fill>
    </dxf>
    <dxf>
      <fill>
        <patternFill>
          <bgColor rgb="FF92D050"/>
        </patternFill>
      </fill>
    </dxf>
    <dxf>
      <fill>
        <patternFill>
          <bgColor rgb="FFFFFF00"/>
        </patternFill>
      </fill>
    </dxf>
    <dxf>
      <fill>
        <patternFill>
          <bgColor theme="5" tint="0.39994506668294322"/>
        </patternFill>
      </fill>
    </dxf>
    <dxf>
      <fill>
        <patternFill>
          <bgColor theme="0" tint="-0.14996795556505021"/>
        </patternFill>
      </fill>
    </dxf>
    <dxf>
      <fill>
        <patternFill>
          <bgColor theme="0" tint="-4.9989318521683403E-2"/>
        </patternFill>
      </fill>
    </dxf>
    <dxf>
      <fill>
        <patternFill>
          <bgColor rgb="FF92D050"/>
        </patternFill>
      </fill>
    </dxf>
    <dxf>
      <fill>
        <patternFill>
          <bgColor rgb="FFFFFF00"/>
        </patternFill>
      </fill>
    </dxf>
    <dxf>
      <fill>
        <patternFill>
          <bgColor theme="5" tint="0.39994506668294322"/>
        </patternFill>
      </fill>
    </dxf>
    <dxf>
      <fill>
        <patternFill>
          <bgColor rgb="FF92D050"/>
        </patternFill>
      </fill>
    </dxf>
    <dxf>
      <fill>
        <patternFill>
          <bgColor rgb="FFFFFF00"/>
        </patternFill>
      </fill>
    </dxf>
    <dxf>
      <fill>
        <patternFill>
          <bgColor theme="5" tint="0.39994506668294322"/>
        </patternFill>
      </fill>
    </dxf>
    <dxf>
      <fill>
        <patternFill>
          <bgColor rgb="FF92D050"/>
        </patternFill>
      </fill>
    </dxf>
    <dxf>
      <fill>
        <patternFill>
          <bgColor rgb="FFFFFF00"/>
        </patternFill>
      </fill>
    </dxf>
    <dxf>
      <fill>
        <patternFill>
          <bgColor theme="5" tint="0.39994506668294322"/>
        </patternFill>
      </fill>
    </dxf>
    <dxf>
      <fill>
        <patternFill>
          <bgColor rgb="FF92D050"/>
        </patternFill>
      </fill>
    </dxf>
    <dxf>
      <fill>
        <patternFill>
          <bgColor rgb="FFFFFF00"/>
        </patternFill>
      </fill>
    </dxf>
    <dxf>
      <fill>
        <patternFill>
          <bgColor theme="5" tint="0.39994506668294322"/>
        </patternFill>
      </fill>
    </dxf>
    <dxf>
      <fill>
        <patternFill>
          <bgColor rgb="FF92D050"/>
        </patternFill>
      </fill>
    </dxf>
    <dxf>
      <fill>
        <patternFill>
          <bgColor rgb="FFFFFF00"/>
        </patternFill>
      </fill>
    </dxf>
    <dxf>
      <fill>
        <patternFill>
          <bgColor theme="5" tint="0.39994506668294322"/>
        </patternFill>
      </fill>
    </dxf>
    <dxf>
      <fill>
        <patternFill>
          <bgColor rgb="FF92D050"/>
        </patternFill>
      </fill>
    </dxf>
    <dxf>
      <fill>
        <patternFill>
          <bgColor rgb="FFFFFF00"/>
        </patternFill>
      </fill>
    </dxf>
    <dxf>
      <fill>
        <patternFill>
          <bgColor theme="5" tint="0.39994506668294322"/>
        </patternFill>
      </fill>
    </dxf>
    <dxf>
      <fill>
        <patternFill>
          <bgColor rgb="FF92D050"/>
        </patternFill>
      </fill>
    </dxf>
    <dxf>
      <fill>
        <patternFill>
          <bgColor rgb="FFFFFF00"/>
        </patternFill>
      </fill>
    </dxf>
    <dxf>
      <fill>
        <patternFill>
          <bgColor theme="5" tint="0.39994506668294322"/>
        </patternFill>
      </fill>
    </dxf>
    <dxf>
      <fill>
        <patternFill>
          <bgColor rgb="FF92D050"/>
        </patternFill>
      </fill>
    </dxf>
    <dxf>
      <fill>
        <patternFill>
          <bgColor rgb="FFFFFF00"/>
        </patternFill>
      </fill>
    </dxf>
    <dxf>
      <fill>
        <patternFill>
          <bgColor theme="5" tint="0.39994506668294322"/>
        </patternFill>
      </fill>
    </dxf>
    <dxf>
      <fill>
        <patternFill>
          <bgColor rgb="FF92D050"/>
        </patternFill>
      </fill>
    </dxf>
    <dxf>
      <fill>
        <patternFill>
          <bgColor rgb="FFFFFF00"/>
        </patternFill>
      </fill>
    </dxf>
    <dxf>
      <fill>
        <patternFill>
          <bgColor theme="5" tint="0.39994506668294322"/>
        </patternFill>
      </fill>
    </dxf>
    <dxf>
      <fill>
        <patternFill>
          <bgColor rgb="FF92D050"/>
        </patternFill>
      </fill>
    </dxf>
    <dxf>
      <fill>
        <patternFill>
          <bgColor rgb="FFFFFF00"/>
        </patternFill>
      </fill>
    </dxf>
    <dxf>
      <fill>
        <patternFill>
          <bgColor theme="5" tint="0.39994506668294322"/>
        </patternFill>
      </fill>
    </dxf>
    <dxf>
      <fill>
        <patternFill>
          <bgColor rgb="FF92D050"/>
        </patternFill>
      </fill>
    </dxf>
    <dxf>
      <fill>
        <patternFill>
          <bgColor rgb="FFFFFF00"/>
        </patternFill>
      </fill>
    </dxf>
    <dxf>
      <fill>
        <patternFill>
          <bgColor theme="5" tint="0.39994506668294322"/>
        </patternFill>
      </fill>
    </dxf>
    <dxf>
      <fill>
        <patternFill>
          <bgColor rgb="FF92D050"/>
        </patternFill>
      </fill>
    </dxf>
    <dxf>
      <fill>
        <patternFill>
          <bgColor rgb="FFFFFF00"/>
        </patternFill>
      </fill>
    </dxf>
    <dxf>
      <fill>
        <patternFill>
          <bgColor theme="5" tint="0.39994506668294322"/>
        </patternFill>
      </fill>
    </dxf>
    <dxf>
      <fill>
        <patternFill>
          <bgColor rgb="FF92D050"/>
        </patternFill>
      </fill>
    </dxf>
    <dxf>
      <fill>
        <patternFill>
          <bgColor rgb="FFFFFF00"/>
        </patternFill>
      </fill>
    </dxf>
    <dxf>
      <fill>
        <patternFill>
          <bgColor theme="5" tint="0.39994506668294322"/>
        </patternFill>
      </fill>
    </dxf>
    <dxf>
      <fill>
        <patternFill>
          <bgColor rgb="FF92D050"/>
        </patternFill>
      </fill>
    </dxf>
    <dxf>
      <fill>
        <patternFill>
          <bgColor rgb="FFFFFF00"/>
        </patternFill>
      </fill>
    </dxf>
    <dxf>
      <fill>
        <patternFill>
          <bgColor theme="5" tint="0.39994506668294322"/>
        </patternFill>
      </fill>
    </dxf>
    <dxf>
      <fill>
        <patternFill>
          <bgColor rgb="FF92D050"/>
        </patternFill>
      </fill>
    </dxf>
    <dxf>
      <fill>
        <patternFill>
          <bgColor rgb="FFFFFF00"/>
        </patternFill>
      </fill>
    </dxf>
    <dxf>
      <fill>
        <patternFill>
          <bgColor theme="5" tint="0.39994506668294322"/>
        </patternFill>
      </fill>
    </dxf>
    <dxf>
      <fill>
        <patternFill>
          <bgColor rgb="FF92D050"/>
        </patternFill>
      </fill>
    </dxf>
    <dxf>
      <fill>
        <patternFill>
          <bgColor rgb="FFFFFF00"/>
        </patternFill>
      </fill>
    </dxf>
    <dxf>
      <fill>
        <patternFill>
          <bgColor theme="5" tint="0.39994506668294322"/>
        </patternFill>
      </fill>
    </dxf>
    <dxf>
      <fill>
        <patternFill>
          <bgColor rgb="FF92D050"/>
        </patternFill>
      </fill>
    </dxf>
    <dxf>
      <fill>
        <patternFill>
          <bgColor rgb="FFFFFF00"/>
        </patternFill>
      </fill>
    </dxf>
    <dxf>
      <fill>
        <patternFill>
          <bgColor theme="5" tint="0.39994506668294322"/>
        </patternFill>
      </fill>
    </dxf>
    <dxf>
      <fill>
        <patternFill>
          <bgColor rgb="FF92D050"/>
        </patternFill>
      </fill>
    </dxf>
    <dxf>
      <fill>
        <patternFill>
          <bgColor rgb="FFFFFF00"/>
        </patternFill>
      </fill>
    </dxf>
    <dxf>
      <fill>
        <patternFill>
          <bgColor theme="5" tint="0.39994506668294322"/>
        </patternFill>
      </fill>
    </dxf>
    <dxf>
      <fill>
        <patternFill>
          <bgColor rgb="FF92D050"/>
        </patternFill>
      </fill>
    </dxf>
    <dxf>
      <fill>
        <patternFill>
          <bgColor rgb="FFFFFF00"/>
        </patternFill>
      </fill>
    </dxf>
    <dxf>
      <fill>
        <patternFill>
          <bgColor theme="5" tint="0.39994506668294322"/>
        </patternFill>
      </fill>
    </dxf>
    <dxf>
      <fill>
        <patternFill>
          <bgColor rgb="FF92D050"/>
        </patternFill>
      </fill>
    </dxf>
    <dxf>
      <fill>
        <patternFill>
          <bgColor rgb="FFFFFF00"/>
        </patternFill>
      </fill>
    </dxf>
    <dxf>
      <fill>
        <patternFill>
          <bgColor theme="5" tint="0.39994506668294322"/>
        </patternFill>
      </fill>
    </dxf>
    <dxf>
      <fill>
        <patternFill>
          <bgColor rgb="FF92D050"/>
        </patternFill>
      </fill>
    </dxf>
    <dxf>
      <fill>
        <patternFill>
          <bgColor rgb="FFFFFF00"/>
        </patternFill>
      </fill>
    </dxf>
    <dxf>
      <fill>
        <patternFill>
          <bgColor theme="5" tint="0.39994506668294322"/>
        </patternFill>
      </fill>
    </dxf>
    <dxf>
      <fill>
        <patternFill>
          <bgColor rgb="FF92D050"/>
        </patternFill>
      </fill>
    </dxf>
    <dxf>
      <fill>
        <patternFill>
          <bgColor rgb="FFFFFF00"/>
        </patternFill>
      </fill>
    </dxf>
    <dxf>
      <fill>
        <patternFill>
          <bgColor theme="5" tint="0.39994506668294322"/>
        </patternFill>
      </fill>
    </dxf>
    <dxf>
      <fill>
        <patternFill>
          <bgColor rgb="FF92D050"/>
        </patternFill>
      </fill>
    </dxf>
    <dxf>
      <fill>
        <patternFill>
          <bgColor rgb="FFFFFF00"/>
        </patternFill>
      </fill>
    </dxf>
    <dxf>
      <fill>
        <patternFill>
          <bgColor theme="5" tint="0.39994506668294322"/>
        </patternFill>
      </fill>
    </dxf>
    <dxf>
      <fill>
        <patternFill>
          <bgColor rgb="FF92D050"/>
        </patternFill>
      </fill>
    </dxf>
    <dxf>
      <fill>
        <patternFill>
          <bgColor rgb="FFFFFF00"/>
        </patternFill>
      </fill>
    </dxf>
    <dxf>
      <fill>
        <patternFill>
          <bgColor theme="5" tint="0.39994506668294322"/>
        </patternFill>
      </fill>
    </dxf>
    <dxf>
      <fill>
        <patternFill>
          <bgColor rgb="FF92D050"/>
        </patternFill>
      </fill>
    </dxf>
    <dxf>
      <fill>
        <patternFill>
          <bgColor rgb="FFFFFF00"/>
        </patternFill>
      </fill>
    </dxf>
    <dxf>
      <fill>
        <patternFill>
          <bgColor theme="5" tint="0.39994506668294322"/>
        </patternFill>
      </fill>
    </dxf>
    <dxf>
      <fill>
        <patternFill>
          <bgColor rgb="FF92D050"/>
        </patternFill>
      </fill>
    </dxf>
    <dxf>
      <fill>
        <patternFill>
          <bgColor rgb="FFFFFF00"/>
        </patternFill>
      </fill>
    </dxf>
    <dxf>
      <fill>
        <patternFill>
          <bgColor theme="5" tint="0.39994506668294322"/>
        </patternFill>
      </fill>
    </dxf>
    <dxf>
      <fill>
        <patternFill>
          <bgColor rgb="FF92D050"/>
        </patternFill>
      </fill>
    </dxf>
    <dxf>
      <fill>
        <patternFill>
          <bgColor rgb="FFFFFF00"/>
        </patternFill>
      </fill>
    </dxf>
    <dxf>
      <fill>
        <patternFill>
          <bgColor theme="5" tint="0.39994506668294322"/>
        </patternFill>
      </fill>
    </dxf>
    <dxf>
      <fill>
        <patternFill>
          <bgColor rgb="FF92D050"/>
        </patternFill>
      </fill>
    </dxf>
    <dxf>
      <fill>
        <patternFill>
          <bgColor rgb="FFFFFF00"/>
        </patternFill>
      </fill>
    </dxf>
    <dxf>
      <fill>
        <patternFill>
          <bgColor theme="5" tint="0.39994506668294322"/>
        </patternFill>
      </fill>
    </dxf>
    <dxf>
      <fill>
        <patternFill>
          <bgColor rgb="FF92D050"/>
        </patternFill>
      </fill>
    </dxf>
    <dxf>
      <fill>
        <patternFill>
          <bgColor rgb="FFFFFF00"/>
        </patternFill>
      </fill>
    </dxf>
    <dxf>
      <fill>
        <patternFill>
          <bgColor theme="5" tint="0.39994506668294322"/>
        </patternFill>
      </fill>
    </dxf>
    <dxf>
      <fill>
        <patternFill>
          <bgColor rgb="FF92D050"/>
        </patternFill>
      </fill>
    </dxf>
    <dxf>
      <fill>
        <patternFill>
          <bgColor rgb="FFFFFF00"/>
        </patternFill>
      </fill>
    </dxf>
    <dxf>
      <fill>
        <patternFill>
          <bgColor theme="5" tint="0.39994506668294322"/>
        </patternFill>
      </fill>
    </dxf>
    <dxf>
      <fill>
        <patternFill>
          <bgColor rgb="FF92D050"/>
        </patternFill>
      </fill>
    </dxf>
    <dxf>
      <fill>
        <patternFill>
          <bgColor rgb="FFFFFF00"/>
        </patternFill>
      </fill>
    </dxf>
    <dxf>
      <fill>
        <patternFill>
          <bgColor theme="5" tint="0.39994506668294322"/>
        </patternFill>
      </fill>
    </dxf>
    <dxf>
      <fill>
        <patternFill>
          <bgColor rgb="FF92D050"/>
        </patternFill>
      </fill>
    </dxf>
    <dxf>
      <fill>
        <patternFill>
          <bgColor rgb="FFFFFF00"/>
        </patternFill>
      </fill>
    </dxf>
    <dxf>
      <fill>
        <patternFill>
          <bgColor theme="5" tint="0.39994506668294322"/>
        </patternFill>
      </fill>
    </dxf>
  </dxfs>
  <tableStyles count="0" defaultTableStyle="TableStyleMedium2" defaultPivotStyle="PivotStyleLight16"/>
  <colors>
    <mruColors>
      <color rgb="FFE8E3DB"/>
      <color rgb="FF3D3935"/>
      <color rgb="FFFFFF99"/>
      <color rgb="FFFFCD1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5.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2" Type="http://schemas.openxmlformats.org/officeDocument/2006/relationships/comments" Target="../comments8.xml"/><Relationship Id="rId1" Type="http://schemas.openxmlformats.org/officeDocument/2006/relationships/vmlDrawing" Target="../drawings/vmlDrawing8.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7" tint="-0.499984740745262"/>
  </sheetPr>
  <dimension ref="A1:E66"/>
  <sheetViews>
    <sheetView tabSelected="1" zoomScaleNormal="100" workbookViewId="0"/>
  </sheetViews>
  <sheetFormatPr defaultRowHeight="12.75" x14ac:dyDescent="0.25"/>
  <cols>
    <col min="1" max="1" width="9.140625" style="9"/>
    <col min="2" max="2" width="35.7109375" style="15" customWidth="1"/>
    <col min="3" max="3" width="35.7109375" style="9" customWidth="1"/>
    <col min="4" max="4" width="55.7109375" style="9" customWidth="1"/>
    <col min="5" max="5" width="15.7109375" style="9" customWidth="1"/>
    <col min="6" max="16384" width="9.140625" style="9"/>
  </cols>
  <sheetData>
    <row r="1" spans="1:5" x14ac:dyDescent="0.25">
      <c r="A1" s="9" t="s">
        <v>0</v>
      </c>
    </row>
    <row r="2" spans="1:5" ht="18" x14ac:dyDescent="0.25">
      <c r="C2" s="24" t="s">
        <v>1</v>
      </c>
    </row>
    <row r="4" spans="1:5" ht="20.100000000000001" customHeight="1" x14ac:dyDescent="0.25">
      <c r="B4" s="3"/>
      <c r="C4" s="13" t="s">
        <v>434</v>
      </c>
      <c r="D4" s="4"/>
      <c r="E4" s="4"/>
    </row>
    <row r="5" spans="1:5" ht="20.100000000000001" customHeight="1" x14ac:dyDescent="0.25">
      <c r="A5" s="17"/>
      <c r="B5" s="25" t="s">
        <v>2</v>
      </c>
      <c r="C5" s="26" t="s">
        <v>3</v>
      </c>
      <c r="D5" s="26" t="s">
        <v>4</v>
      </c>
      <c r="E5" s="26" t="s">
        <v>5</v>
      </c>
    </row>
    <row r="6" spans="1:5" ht="20.100000000000001" customHeight="1" x14ac:dyDescent="0.25">
      <c r="A6" s="17"/>
      <c r="B6" s="5" t="str">
        <f>MID('R 1 - Proposal'!H$1,FIND(":",'R 1 - Proposal'!H$1)+2,99)</f>
        <v>PROPOSAL READY</v>
      </c>
      <c r="C6" s="6" t="str">
        <f>'R 1 - Proposal'!J$4</f>
        <v>Executive Sponsor</v>
      </c>
      <c r="D6" s="7" t="str">
        <f>'R 1 - Proposal'!H$4</f>
        <v>Review passed</v>
      </c>
      <c r="E6" s="8" t="e">
        <f>'R 1 - Proposal'!N$5</f>
        <v>#N/A</v>
      </c>
    </row>
    <row r="7" spans="1:5" ht="20.100000000000001" customHeight="1" x14ac:dyDescent="0.25">
      <c r="A7" s="17"/>
      <c r="B7" s="10" t="str">
        <f>MID('G 2 - Business Case'!H$1,FIND(":",'G 2 - Business Case'!H$1)+2,99)</f>
        <v>PROJECT BUSINESS CASE READY</v>
      </c>
      <c r="C7" s="6" t="str">
        <f>'G 2 - Business Case'!J$4</f>
        <v>Executive Sponsor</v>
      </c>
      <c r="D7" s="7" t="str">
        <f>'G 2 - Business Case'!H$4</f>
        <v>Gate passed</v>
      </c>
      <c r="E7" s="8" t="e">
        <f>'G 2 - Business Case'!N$5</f>
        <v>#N/A</v>
      </c>
    </row>
    <row r="8" spans="1:5" ht="20.100000000000001" customHeight="1" x14ac:dyDescent="0.25">
      <c r="A8" s="17"/>
      <c r="B8" s="5" t="str">
        <f>MID('R 3 - Planning'!H$1,FIND(":",'R 3 - Planning'!H$1)+2,99)</f>
        <v>PROJECT PLANS APPROVED</v>
      </c>
      <c r="C8" s="6" t="str">
        <f>'R 3 - Planning'!J$4</f>
        <v>Project Manager</v>
      </c>
      <c r="D8" s="7" t="str">
        <f>'R 3 - Planning'!H$4</f>
        <v>Review passed</v>
      </c>
      <c r="E8" s="8" t="e">
        <f>'R 3 - Planning'!N$5</f>
        <v>#N/A</v>
      </c>
    </row>
    <row r="9" spans="1:5" ht="20.100000000000001" customHeight="1" x14ac:dyDescent="0.25">
      <c r="A9" s="17"/>
      <c r="B9" s="5" t="str">
        <f>MID('R 4 - Design'!H$1,FIND(":",'R 4 - Design'!H$1)+2,99)</f>
        <v>SOLUTION DESIGN READY</v>
      </c>
      <c r="C9" s="6" t="str">
        <f>'R 4 - Design'!J$4</f>
        <v>Project Manager</v>
      </c>
      <c r="D9" s="7" t="str">
        <f>'R 4 - Design'!H$4</f>
        <v>Review passed</v>
      </c>
      <c r="E9" s="8" t="e">
        <f>'R 4 - Design'!N$5</f>
        <v>#N/A</v>
      </c>
    </row>
    <row r="10" spans="1:5" ht="20.100000000000001" customHeight="1" x14ac:dyDescent="0.25">
      <c r="A10" s="17"/>
      <c r="B10" s="10" t="str">
        <f>MID('G 5 - Readiness'!H$1,FIND(":",'G 5 - Readiness'!H$1)+2,99)</f>
        <v>BUSINESS READINESS ACHIEVED</v>
      </c>
      <c r="C10" s="6" t="str">
        <f>'G 5 - Readiness'!J$4</f>
        <v>Senior User</v>
      </c>
      <c r="D10" s="7" t="str">
        <f>'G 5 - Readiness'!H$4</f>
        <v>Gate passed</v>
      </c>
      <c r="E10" s="8" t="e">
        <f>'G 5 - Readiness'!N$5</f>
        <v>#N/A</v>
      </c>
    </row>
    <row r="11" spans="1:5" ht="20.100000000000001" customHeight="1" x14ac:dyDescent="0.25">
      <c r="A11" s="17"/>
      <c r="B11" s="10" t="str">
        <f>MID('G 6 - Transition'!H$1,FIND(":",'G 6 - Transition'!H$1)+2,99)</f>
        <v>TRANSITION TO OPERATIONS</v>
      </c>
      <c r="C11" s="6" t="str">
        <f>'G 6 - Transition'!J$4</f>
        <v>Senior User</v>
      </c>
      <c r="D11" s="7" t="str">
        <f>'G 6 - Transition'!H$4</f>
        <v>Gate passed</v>
      </c>
      <c r="E11" s="8" t="e">
        <f>'G 6 - Transition'!N$5</f>
        <v>#N/A</v>
      </c>
    </row>
    <row r="12" spans="1:5" ht="20.100000000000001" customHeight="1" x14ac:dyDescent="0.25">
      <c r="A12" s="17"/>
      <c r="B12" s="5" t="str">
        <f>MID('R 7 - Closure'!H$1,FIND(":",'R 7 - Closure'!H$1)+2,99)</f>
        <v>PROJECT CLOSED</v>
      </c>
      <c r="C12" s="6" t="str">
        <f>'R 7 - Closure'!J$4</f>
        <v>Project Manager</v>
      </c>
      <c r="D12" s="7" t="str">
        <f>'R 7 - Closure'!H$4</f>
        <v>Review passed</v>
      </c>
      <c r="E12" s="8" t="e">
        <f>'R 7 - Closure'!N$5</f>
        <v>#N/A</v>
      </c>
    </row>
    <row r="13" spans="1:5" ht="20.100000000000001" customHeight="1" x14ac:dyDescent="0.25">
      <c r="A13" s="17"/>
      <c r="B13" s="5" t="str">
        <f>MID('R 8 - Value'!H$1,FIND(":",'R 8 - Value'!H$1)+2,99)</f>
        <v>VALUE REALISED</v>
      </c>
      <c r="C13" s="6" t="str">
        <f>'R 8 - Value'!J$4</f>
        <v>Executive Sponsor</v>
      </c>
      <c r="D13" s="11" t="str">
        <f>'R 8 - Value'!H$4</f>
        <v>Review passed</v>
      </c>
      <c r="E13" s="8" t="e">
        <f>'R 8 - Value'!N$5</f>
        <v>#N/A</v>
      </c>
    </row>
    <row r="15" spans="1:5" ht="20.100000000000001" customHeight="1" x14ac:dyDescent="0.25">
      <c r="A15" s="18"/>
      <c r="B15" s="3"/>
      <c r="C15" s="14" t="s">
        <v>6</v>
      </c>
      <c r="D15" s="19"/>
      <c r="E15" s="19"/>
    </row>
    <row r="16" spans="1:5" ht="30" customHeight="1" x14ac:dyDescent="0.25">
      <c r="B16" s="20" t="s">
        <v>457</v>
      </c>
      <c r="C16" s="20"/>
      <c r="D16" s="20"/>
      <c r="E16" s="20"/>
    </row>
    <row r="17" spans="1:5" x14ac:dyDescent="0.25">
      <c r="B17" s="20"/>
      <c r="C17" s="20"/>
      <c r="D17" s="20"/>
      <c r="E17" s="20"/>
    </row>
    <row r="18" spans="1:5" x14ac:dyDescent="0.25">
      <c r="A18" s="17"/>
      <c r="B18" s="20" t="s">
        <v>7</v>
      </c>
      <c r="C18" s="20"/>
      <c r="D18" s="20"/>
      <c r="E18" s="20"/>
    </row>
    <row r="19" spans="1:5" ht="15" customHeight="1" x14ac:dyDescent="0.25">
      <c r="A19" s="17"/>
      <c r="B19" s="20" t="s">
        <v>435</v>
      </c>
      <c r="C19" s="20"/>
      <c r="D19" s="20"/>
      <c r="E19" s="20"/>
    </row>
    <row r="20" spans="1:5" ht="30" customHeight="1" x14ac:dyDescent="0.25">
      <c r="A20" s="17"/>
      <c r="B20" s="20" t="s">
        <v>436</v>
      </c>
      <c r="C20" s="20"/>
      <c r="D20" s="20"/>
      <c r="E20" s="20"/>
    </row>
    <row r="21" spans="1:5" x14ac:dyDescent="0.25">
      <c r="A21" s="17"/>
      <c r="B21" s="20"/>
      <c r="C21" s="20"/>
      <c r="D21" s="20"/>
      <c r="E21" s="20"/>
    </row>
    <row r="22" spans="1:5" ht="30" customHeight="1" x14ac:dyDescent="0.25">
      <c r="A22" s="17"/>
      <c r="B22" s="20" t="s">
        <v>437</v>
      </c>
      <c r="C22" s="21"/>
      <c r="D22" s="21"/>
      <c r="E22" s="21"/>
    </row>
    <row r="23" spans="1:5" x14ac:dyDescent="0.25">
      <c r="A23" s="17"/>
      <c r="C23" s="15"/>
      <c r="D23" s="15"/>
      <c r="E23" s="15"/>
    </row>
    <row r="24" spans="1:5" ht="30" customHeight="1" x14ac:dyDescent="0.25">
      <c r="A24" s="17"/>
      <c r="B24" s="20" t="s">
        <v>458</v>
      </c>
      <c r="C24" s="21"/>
      <c r="D24" s="21"/>
      <c r="E24" s="21"/>
    </row>
    <row r="25" spans="1:5" x14ac:dyDescent="0.25">
      <c r="A25" s="17"/>
      <c r="C25" s="15"/>
      <c r="D25" s="15"/>
      <c r="E25" s="15"/>
    </row>
    <row r="26" spans="1:5" x14ac:dyDescent="0.25">
      <c r="A26" s="17"/>
      <c r="B26" s="20" t="s">
        <v>8</v>
      </c>
      <c r="C26" s="20"/>
      <c r="D26" s="20"/>
      <c r="E26" s="20"/>
    </row>
    <row r="27" spans="1:5" x14ac:dyDescent="0.25">
      <c r="A27" s="17"/>
      <c r="B27" s="20" t="s">
        <v>438</v>
      </c>
      <c r="C27" s="20"/>
      <c r="D27" s="20"/>
      <c r="E27" s="20"/>
    </row>
    <row r="28" spans="1:5" ht="15" customHeight="1" x14ac:dyDescent="0.25">
      <c r="A28" s="17"/>
      <c r="B28" s="20"/>
      <c r="C28" s="20"/>
      <c r="D28" s="20"/>
      <c r="E28" s="20"/>
    </row>
    <row r="29" spans="1:5" ht="15" customHeight="1" x14ac:dyDescent="0.25">
      <c r="A29" s="17"/>
      <c r="B29" s="20" t="s">
        <v>439</v>
      </c>
      <c r="C29" s="20"/>
      <c r="D29" s="20"/>
      <c r="E29" s="20"/>
    </row>
    <row r="30" spans="1:5" ht="15" customHeight="1" x14ac:dyDescent="0.25">
      <c r="A30" s="17"/>
      <c r="C30" s="15"/>
      <c r="D30" s="15"/>
      <c r="E30" s="15"/>
    </row>
    <row r="31" spans="1:5" ht="20.100000000000001" customHeight="1" x14ac:dyDescent="0.25">
      <c r="A31" s="17"/>
      <c r="B31" s="3"/>
      <c r="C31" s="14" t="s">
        <v>9</v>
      </c>
      <c r="D31" s="19"/>
      <c r="E31" s="19"/>
    </row>
    <row r="32" spans="1:5" ht="15" customHeight="1" x14ac:dyDescent="0.25">
      <c r="A32" s="17"/>
      <c r="B32" s="20" t="s">
        <v>466</v>
      </c>
      <c r="C32" s="21"/>
      <c r="D32" s="21"/>
      <c r="E32" s="21"/>
    </row>
    <row r="33" spans="1:5" ht="12" customHeight="1" x14ac:dyDescent="0.25">
      <c r="A33" s="17"/>
      <c r="B33" s="90" t="s">
        <v>467</v>
      </c>
      <c r="C33" s="92"/>
      <c r="D33" s="92"/>
      <c r="E33" s="92"/>
    </row>
    <row r="34" spans="1:5" ht="12" customHeight="1" x14ac:dyDescent="0.25">
      <c r="A34" s="17"/>
      <c r="B34" s="90" t="s">
        <v>465</v>
      </c>
      <c r="C34" s="92"/>
      <c r="D34" s="92"/>
      <c r="E34" s="92"/>
    </row>
    <row r="35" spans="1:5" ht="15" customHeight="1" x14ac:dyDescent="0.25">
      <c r="A35" s="17"/>
      <c r="B35" s="20" t="s">
        <v>468</v>
      </c>
      <c r="C35" s="21"/>
      <c r="D35" s="21"/>
      <c r="E35" s="21"/>
    </row>
    <row r="36" spans="1:5" ht="12" customHeight="1" x14ac:dyDescent="0.25">
      <c r="A36" s="17"/>
      <c r="B36" s="90" t="s">
        <v>469</v>
      </c>
      <c r="C36" s="92"/>
      <c r="D36" s="92"/>
      <c r="E36" s="92"/>
    </row>
    <row r="37" spans="1:5" ht="12" customHeight="1" x14ac:dyDescent="0.25">
      <c r="A37" s="17"/>
      <c r="B37" s="90" t="s">
        <v>470</v>
      </c>
      <c r="C37" s="92"/>
      <c r="D37" s="92"/>
      <c r="E37" s="92"/>
    </row>
    <row r="38" spans="1:5" ht="12" customHeight="1" x14ac:dyDescent="0.25">
      <c r="A38" s="17"/>
      <c r="B38" s="90" t="s">
        <v>471</v>
      </c>
      <c r="C38" s="92"/>
      <c r="D38" s="92"/>
      <c r="E38" s="92"/>
    </row>
    <row r="39" spans="1:5" ht="15" customHeight="1" x14ac:dyDescent="0.25">
      <c r="A39" s="17"/>
      <c r="B39" s="20" t="s">
        <v>440</v>
      </c>
      <c r="C39" s="21"/>
      <c r="D39" s="21"/>
      <c r="E39" s="21"/>
    </row>
    <row r="40" spans="1:5" ht="12" customHeight="1" x14ac:dyDescent="0.25">
      <c r="A40" s="17"/>
      <c r="B40" s="90" t="s">
        <v>463</v>
      </c>
      <c r="C40" s="91"/>
      <c r="D40" s="91"/>
      <c r="E40" s="91"/>
    </row>
    <row r="41" spans="1:5" ht="12" customHeight="1" x14ac:dyDescent="0.25">
      <c r="A41" s="17"/>
      <c r="B41" s="90" t="s">
        <v>464</v>
      </c>
      <c r="C41" s="91"/>
      <c r="D41" s="91"/>
      <c r="E41" s="91"/>
    </row>
    <row r="42" spans="1:5" ht="12" customHeight="1" x14ac:dyDescent="0.25">
      <c r="A42" s="17"/>
      <c r="B42" s="90" t="s">
        <v>459</v>
      </c>
      <c r="C42" s="91"/>
      <c r="D42" s="91"/>
      <c r="E42" s="91"/>
    </row>
    <row r="43" spans="1:5" ht="12" customHeight="1" x14ac:dyDescent="0.25">
      <c r="A43" s="17"/>
      <c r="B43" s="90" t="s">
        <v>460</v>
      </c>
      <c r="C43" s="91"/>
      <c r="D43" s="91"/>
      <c r="E43" s="91"/>
    </row>
    <row r="44" spans="1:5" ht="12" customHeight="1" x14ac:dyDescent="0.25">
      <c r="A44" s="17"/>
      <c r="B44" s="90" t="s">
        <v>461</v>
      </c>
      <c r="C44" s="91"/>
      <c r="D44" s="91"/>
      <c r="E44" s="91"/>
    </row>
    <row r="45" spans="1:5" ht="12" customHeight="1" x14ac:dyDescent="0.25">
      <c r="A45" s="17"/>
      <c r="B45" s="90" t="s">
        <v>462</v>
      </c>
      <c r="C45" s="91"/>
      <c r="D45" s="91"/>
      <c r="E45" s="91"/>
    </row>
    <row r="46" spans="1:5" ht="15" customHeight="1" x14ac:dyDescent="0.25">
      <c r="A46" s="17"/>
      <c r="B46" s="20" t="s">
        <v>10</v>
      </c>
      <c r="C46" s="20"/>
      <c r="D46" s="20"/>
      <c r="E46" s="20"/>
    </row>
    <row r="47" spans="1:5" ht="15" customHeight="1" x14ac:dyDescent="0.25">
      <c r="A47" s="17"/>
      <c r="C47" s="15"/>
      <c r="D47" s="15"/>
      <c r="E47" s="15"/>
    </row>
    <row r="48" spans="1:5" ht="20.100000000000001" customHeight="1" x14ac:dyDescent="0.25">
      <c r="A48" s="17"/>
      <c r="B48" s="22"/>
      <c r="C48" s="23" t="s">
        <v>11</v>
      </c>
      <c r="D48" s="22"/>
      <c r="E48" s="22"/>
    </row>
    <row r="49" spans="1:5" ht="45" customHeight="1" x14ac:dyDescent="0.25">
      <c r="A49" s="17"/>
      <c r="B49" s="20" t="s">
        <v>12</v>
      </c>
      <c r="C49" s="21"/>
      <c r="D49" s="21"/>
      <c r="E49" s="21"/>
    </row>
    <row r="50" spans="1:5" ht="15" customHeight="1" x14ac:dyDescent="0.25">
      <c r="A50" s="17"/>
      <c r="C50" s="15"/>
      <c r="D50" s="15"/>
      <c r="E50" s="15"/>
    </row>
    <row r="51" spans="1:5" ht="20.100000000000001" customHeight="1" x14ac:dyDescent="0.25">
      <c r="A51" s="17"/>
      <c r="B51" s="22"/>
      <c r="C51" s="23" t="s">
        <v>13</v>
      </c>
      <c r="D51" s="22"/>
      <c r="E51" s="22"/>
    </row>
    <row r="52" spans="1:5" ht="75" customHeight="1" x14ac:dyDescent="0.25">
      <c r="A52" s="17"/>
      <c r="B52" s="20" t="s">
        <v>441</v>
      </c>
      <c r="C52" s="21"/>
      <c r="D52" s="21"/>
      <c r="E52" s="21"/>
    </row>
    <row r="53" spans="1:5" ht="15" customHeight="1" x14ac:dyDescent="0.25">
      <c r="A53" s="17"/>
      <c r="C53" s="15"/>
      <c r="D53" s="15"/>
      <c r="E53" s="15"/>
    </row>
    <row r="54" spans="1:5" x14ac:dyDescent="0.25">
      <c r="A54" s="17"/>
    </row>
    <row r="66" spans="1:1" x14ac:dyDescent="0.25">
      <c r="A66" s="17"/>
    </row>
  </sheetData>
  <mergeCells count="31">
    <mergeCell ref="B33:E33"/>
    <mergeCell ref="B34:E34"/>
    <mergeCell ref="B38:E38"/>
    <mergeCell ref="B37:E37"/>
    <mergeCell ref="B36:E36"/>
    <mergeCell ref="B40:E40"/>
    <mergeCell ref="B41:E41"/>
    <mergeCell ref="B43:E43"/>
    <mergeCell ref="B44:E44"/>
    <mergeCell ref="B21:E21"/>
    <mergeCell ref="B22:E22"/>
    <mergeCell ref="B52:E52"/>
    <mergeCell ref="B35:E35"/>
    <mergeCell ref="B39:E39"/>
    <mergeCell ref="B46:E46"/>
    <mergeCell ref="B32:E32"/>
    <mergeCell ref="B49:E49"/>
    <mergeCell ref="B42:E42"/>
    <mergeCell ref="B26:E26"/>
    <mergeCell ref="B27:E27"/>
    <mergeCell ref="B28:E28"/>
    <mergeCell ref="B29:E29"/>
    <mergeCell ref="B24:E24"/>
    <mergeCell ref="D31:E31"/>
    <mergeCell ref="B45:E45"/>
    <mergeCell ref="B20:E20"/>
    <mergeCell ref="D15:E15"/>
    <mergeCell ref="B16:E16"/>
    <mergeCell ref="B17:E17"/>
    <mergeCell ref="B18:E18"/>
    <mergeCell ref="B19:E19"/>
  </mergeCells>
  <conditionalFormatting sqref="D6:D13">
    <cfRule type="containsText" dxfId="178" priority="4" operator="containsText" text="rework">
      <formula>NOT(ISERROR(SEARCH("rework",D6)))</formula>
    </cfRule>
    <cfRule type="containsText" dxfId="177" priority="5" operator="containsText" text="minimum">
      <formula>NOT(ISERROR(SEARCH("minimum",D6)))</formula>
    </cfRule>
    <cfRule type="containsText" dxfId="176" priority="6" operator="containsText" text="passed">
      <formula>NOT(ISERROR(SEARCH("passed",D6)))</formula>
    </cfRule>
  </conditionalFormatting>
  <pageMargins left="0.7" right="0.7" top="0.75" bottom="0.75" header="0.3" footer="0.3"/>
  <pageSetup paperSize="9" scale="68" orientation="landscape" r:id="rId1"/>
  <rowBreaks count="1" manualBreakCount="1">
    <brk id="53" max="7"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0" tint="-0.34998626667073579"/>
    <pageSetUpPr fitToPage="1"/>
  </sheetPr>
  <dimension ref="A2:J16"/>
  <sheetViews>
    <sheetView zoomScaleNormal="100" workbookViewId="0">
      <selection activeCell="A6" sqref="A6:B11"/>
    </sheetView>
  </sheetViews>
  <sheetFormatPr defaultRowHeight="12.75" x14ac:dyDescent="0.2"/>
  <cols>
    <col min="1" max="1" width="20.7109375" style="12" customWidth="1"/>
    <col min="2" max="2" width="80.7109375" style="12" customWidth="1"/>
    <col min="3" max="5" width="9.140625" style="12"/>
    <col min="6" max="6" width="5.7109375" style="27" customWidth="1"/>
    <col min="7" max="7" width="15.7109375" style="27" customWidth="1"/>
    <col min="8" max="8" width="50.7109375" style="27" customWidth="1"/>
    <col min="9" max="16384" width="9.140625" style="12"/>
  </cols>
  <sheetData>
    <row r="2" spans="1:10" ht="18" x14ac:dyDescent="0.25">
      <c r="A2" s="37" t="s">
        <v>411</v>
      </c>
    </row>
    <row r="3" spans="1:10" ht="18" x14ac:dyDescent="0.25">
      <c r="A3" s="38" t="s">
        <v>412</v>
      </c>
    </row>
    <row r="5" spans="1:10" s="27" customFormat="1" x14ac:dyDescent="0.2">
      <c r="A5" s="28" t="s">
        <v>413</v>
      </c>
      <c r="B5" s="28" t="s">
        <v>414</v>
      </c>
      <c r="C5" s="28" t="s">
        <v>18</v>
      </c>
      <c r="D5" s="12"/>
      <c r="E5" s="12"/>
      <c r="F5" s="29" t="s">
        <v>415</v>
      </c>
      <c r="G5" s="30"/>
      <c r="H5" s="30"/>
      <c r="I5" s="12"/>
      <c r="J5" s="12"/>
    </row>
    <row r="6" spans="1:10" s="27" customFormat="1" ht="38.25" x14ac:dyDescent="0.2">
      <c r="A6" s="31" t="s">
        <v>416</v>
      </c>
      <c r="B6" s="31" t="s">
        <v>417</v>
      </c>
      <c r="C6" s="32">
        <v>2</v>
      </c>
      <c r="E6" s="12"/>
      <c r="F6" s="33">
        <v>0.1</v>
      </c>
      <c r="G6" s="34">
        <v>43368</v>
      </c>
      <c r="H6" s="31" t="s">
        <v>418</v>
      </c>
      <c r="I6" s="35"/>
      <c r="J6" s="35"/>
    </row>
    <row r="7" spans="1:10" s="27" customFormat="1" ht="38.25" x14ac:dyDescent="0.2">
      <c r="A7" s="31" t="s">
        <v>419</v>
      </c>
      <c r="B7" s="31" t="s">
        <v>420</v>
      </c>
      <c r="C7" s="36">
        <v>1</v>
      </c>
      <c r="E7" s="12"/>
      <c r="F7" s="33">
        <v>0.2</v>
      </c>
      <c r="G7" s="34">
        <v>44344</v>
      </c>
      <c r="H7" s="31" t="s">
        <v>421</v>
      </c>
      <c r="I7" s="35"/>
      <c r="J7" s="35"/>
    </row>
    <row r="8" spans="1:10" s="27" customFormat="1" ht="38.25" x14ac:dyDescent="0.2">
      <c r="A8" s="31" t="s">
        <v>422</v>
      </c>
      <c r="B8" s="31" t="s">
        <v>423</v>
      </c>
      <c r="C8" s="32">
        <v>-1</v>
      </c>
      <c r="D8" s="12"/>
      <c r="E8" s="12"/>
      <c r="F8" s="33">
        <v>1</v>
      </c>
      <c r="G8" s="34">
        <v>44403</v>
      </c>
      <c r="H8" s="31" t="s">
        <v>433</v>
      </c>
      <c r="I8" s="35"/>
      <c r="J8" s="35"/>
    </row>
    <row r="9" spans="1:10" s="27" customFormat="1" x14ac:dyDescent="0.2">
      <c r="A9" s="31" t="s">
        <v>424</v>
      </c>
      <c r="B9" s="31" t="s">
        <v>425</v>
      </c>
      <c r="C9" s="32">
        <v>-2</v>
      </c>
      <c r="D9" s="12"/>
      <c r="E9" s="12"/>
      <c r="F9" s="33"/>
      <c r="G9" s="34"/>
      <c r="H9" s="31"/>
      <c r="I9" s="35"/>
      <c r="J9" s="35"/>
    </row>
    <row r="10" spans="1:10" s="27" customFormat="1" ht="25.5" x14ac:dyDescent="0.2">
      <c r="A10" s="31" t="s">
        <v>426</v>
      </c>
      <c r="B10" s="31" t="s">
        <v>427</v>
      </c>
      <c r="C10" s="32">
        <v>0</v>
      </c>
      <c r="D10" s="12"/>
      <c r="E10" s="12"/>
      <c r="F10" s="33"/>
      <c r="G10" s="34"/>
      <c r="H10" s="31"/>
      <c r="I10" s="35"/>
      <c r="J10" s="35"/>
    </row>
    <row r="11" spans="1:10" s="27" customFormat="1" ht="25.5" x14ac:dyDescent="0.2">
      <c r="A11" s="31" t="s">
        <v>428</v>
      </c>
      <c r="B11" s="31" t="s">
        <v>429</v>
      </c>
      <c r="C11" s="32">
        <v>2</v>
      </c>
      <c r="D11" s="12"/>
      <c r="E11" s="12"/>
      <c r="F11" s="33"/>
      <c r="G11" s="34"/>
      <c r="H11" s="31"/>
      <c r="I11" s="35"/>
      <c r="J11" s="35"/>
    </row>
    <row r="12" spans="1:10" s="27" customFormat="1" x14ac:dyDescent="0.2">
      <c r="A12" s="31"/>
      <c r="B12" s="31"/>
      <c r="C12" s="18"/>
      <c r="D12" s="12"/>
      <c r="E12" s="12"/>
      <c r="F12" s="33"/>
      <c r="G12" s="34"/>
      <c r="H12" s="31"/>
      <c r="I12" s="35"/>
      <c r="J12" s="35"/>
    </row>
    <row r="13" spans="1:10" s="27" customFormat="1" x14ac:dyDescent="0.2">
      <c r="A13" s="28" t="s">
        <v>35</v>
      </c>
      <c r="B13" s="28" t="s">
        <v>414</v>
      </c>
      <c r="C13" s="28" t="s">
        <v>18</v>
      </c>
      <c r="D13" s="12"/>
      <c r="E13" s="12"/>
      <c r="F13" s="33"/>
      <c r="G13" s="34"/>
      <c r="H13" s="31"/>
      <c r="I13" s="35"/>
      <c r="J13" s="35"/>
    </row>
    <row r="14" spans="1:10" s="27" customFormat="1" ht="38.25" x14ac:dyDescent="0.2">
      <c r="A14" s="31" t="s">
        <v>48</v>
      </c>
      <c r="B14" s="31" t="s">
        <v>430</v>
      </c>
      <c r="C14" s="32">
        <v>5</v>
      </c>
      <c r="D14" s="12"/>
      <c r="E14" s="12"/>
      <c r="F14" s="33"/>
      <c r="G14" s="34"/>
      <c r="H14" s="31"/>
      <c r="I14" s="35"/>
      <c r="J14" s="35"/>
    </row>
    <row r="15" spans="1:10" s="27" customFormat="1" ht="63.75" x14ac:dyDescent="0.2">
      <c r="A15" s="31" t="s">
        <v>43</v>
      </c>
      <c r="B15" s="31" t="s">
        <v>431</v>
      </c>
      <c r="C15" s="32">
        <v>3</v>
      </c>
      <c r="D15" s="12"/>
      <c r="E15" s="12"/>
      <c r="F15" s="33"/>
      <c r="G15" s="34"/>
      <c r="H15" s="31"/>
      <c r="I15" s="35"/>
      <c r="J15" s="35"/>
    </row>
    <row r="16" spans="1:10" s="27" customFormat="1" ht="63.75" x14ac:dyDescent="0.2">
      <c r="A16" s="31" t="s">
        <v>109</v>
      </c>
      <c r="B16" s="31" t="s">
        <v>432</v>
      </c>
      <c r="C16" s="32">
        <v>1</v>
      </c>
      <c r="D16" s="12"/>
      <c r="E16" s="12"/>
      <c r="F16" s="33"/>
      <c r="G16" s="34"/>
      <c r="H16" s="31"/>
      <c r="I16" s="35"/>
      <c r="J16" s="35"/>
    </row>
  </sheetData>
  <pageMargins left="0.70866141732283472" right="0.70866141732283472" top="0.74803149606299213" bottom="0.74803149606299213" header="0.31496062992125984" footer="0.31496062992125984"/>
  <pageSetup paperSize="9" fitToWidth="2" fitToHeight="2"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43652D-0679-45E3-A775-82396652DDFD}">
  <sheetPr>
    <tabColor rgb="FFFFFF99"/>
  </sheetPr>
  <dimension ref="A1:Q18"/>
  <sheetViews>
    <sheetView zoomScaleNormal="100" workbookViewId="0">
      <pane ySplit="7" topLeftCell="A8" activePane="bottomLeft" state="frozen"/>
      <selection activeCell="D8" sqref="D8"/>
      <selection pane="bottomLeft" activeCell="A8" sqref="A8"/>
    </sheetView>
  </sheetViews>
  <sheetFormatPr defaultRowHeight="12.75" x14ac:dyDescent="0.25"/>
  <cols>
    <col min="1" max="1" width="10.7109375" style="40" customWidth="1"/>
    <col min="2" max="6" width="5.7109375" style="40" customWidth="1"/>
    <col min="7" max="7" width="50.7109375" style="1" customWidth="1"/>
    <col min="8" max="8" width="80.7109375" style="40" customWidth="1"/>
    <col min="9" max="10" width="30.7109375" style="40" customWidth="1"/>
    <col min="11" max="11" width="18.7109375" style="39" customWidth="1"/>
    <col min="12" max="15" width="10.7109375" style="40" hidden="1" customWidth="1"/>
    <col min="16" max="16" width="15.7109375" style="39" customWidth="1"/>
    <col min="17" max="16384" width="9.140625" style="40"/>
  </cols>
  <sheetData>
    <row r="1" spans="1:17" s="1" customFormat="1" ht="18" x14ac:dyDescent="0.25">
      <c r="H1" s="89" t="s">
        <v>449</v>
      </c>
      <c r="I1" s="2"/>
      <c r="K1" s="39"/>
      <c r="L1" s="40"/>
      <c r="P1" s="39"/>
      <c r="Q1" s="40"/>
    </row>
    <row r="2" spans="1:17" s="1" customFormat="1" x14ac:dyDescent="0.25">
      <c r="K2" s="39"/>
      <c r="L2" s="40"/>
      <c r="N2" s="1" t="s">
        <v>14</v>
      </c>
      <c r="O2" s="40" t="s">
        <v>15</v>
      </c>
      <c r="P2" s="39"/>
      <c r="Q2" s="40"/>
    </row>
    <row r="3" spans="1:17" s="1" customFormat="1" x14ac:dyDescent="0.25">
      <c r="H3" s="41" t="s">
        <v>16</v>
      </c>
      <c r="I3" s="41"/>
      <c r="J3" s="16" t="s">
        <v>17</v>
      </c>
      <c r="K3" s="39"/>
      <c r="L3" s="40"/>
      <c r="M3" s="40" t="s">
        <v>18</v>
      </c>
      <c r="N3" s="42" t="e">
        <f>SUM(N8:N12)</f>
        <v>#N/A</v>
      </c>
      <c r="O3" s="43">
        <f>SUM(O8:O12)</f>
        <v>42</v>
      </c>
      <c r="P3" s="39"/>
      <c r="Q3" s="40"/>
    </row>
    <row r="4" spans="1:17" s="1" customFormat="1" x14ac:dyDescent="0.25">
      <c r="H4" s="44" t="str">
        <f>IF(COUNTIF(P8:P12,"FAIL")&gt;0,"Rework required before approval",IF(COUNTIF(P8:P12,"REVIEW")&gt;0,"Minimum criteria met but would benefit from added work","Review passed"))</f>
        <v>Review passed</v>
      </c>
      <c r="I4" s="41"/>
      <c r="J4" s="17" t="s">
        <v>19</v>
      </c>
      <c r="K4" s="39"/>
      <c r="L4" s="40"/>
      <c r="M4" s="40" t="s">
        <v>20</v>
      </c>
      <c r="N4" s="45" t="e">
        <f>AVERAGE(N8:N12)</f>
        <v>#N/A</v>
      </c>
      <c r="O4" s="46">
        <f>AVERAGE(O8:O12)</f>
        <v>8.4</v>
      </c>
      <c r="P4" s="39"/>
      <c r="Q4" s="40"/>
    </row>
    <row r="5" spans="1:17" s="1" customFormat="1" x14ac:dyDescent="0.25">
      <c r="G5" s="47"/>
      <c r="H5" s="41"/>
      <c r="I5" s="41"/>
      <c r="K5" s="39"/>
      <c r="L5" s="40"/>
      <c r="M5" s="39" t="s">
        <v>21</v>
      </c>
      <c r="N5" s="48" t="e">
        <f>N4/O4</f>
        <v>#N/A</v>
      </c>
      <c r="O5" s="40"/>
      <c r="P5" s="39"/>
      <c r="Q5" s="40"/>
    </row>
    <row r="6" spans="1:17" x14ac:dyDescent="0.25">
      <c r="B6" s="49" t="s">
        <v>22</v>
      </c>
      <c r="C6" s="50"/>
      <c r="D6" s="51"/>
      <c r="E6" s="52" t="s">
        <v>23</v>
      </c>
      <c r="F6" s="51"/>
      <c r="H6" s="1"/>
      <c r="I6" s="1"/>
    </row>
    <row r="7" spans="1:17" s="1" customFormat="1" ht="20.100000000000001" customHeight="1" x14ac:dyDescent="0.25">
      <c r="A7" s="3" t="s">
        <v>24</v>
      </c>
      <c r="B7" s="53" t="s">
        <v>25</v>
      </c>
      <c r="C7" s="53" t="s">
        <v>26</v>
      </c>
      <c r="D7" s="53" t="s">
        <v>27</v>
      </c>
      <c r="E7" s="53" t="s">
        <v>28</v>
      </c>
      <c r="F7" s="53" t="s">
        <v>29</v>
      </c>
      <c r="G7" s="3" t="s">
        <v>30</v>
      </c>
      <c r="H7" s="3" t="s">
        <v>31</v>
      </c>
      <c r="I7" s="3" t="s">
        <v>32</v>
      </c>
      <c r="J7" s="3" t="s">
        <v>33</v>
      </c>
      <c r="K7" s="26" t="s">
        <v>34</v>
      </c>
      <c r="L7" s="25" t="s">
        <v>18</v>
      </c>
      <c r="M7" s="25" t="s">
        <v>35</v>
      </c>
      <c r="N7" s="25" t="s">
        <v>36</v>
      </c>
      <c r="O7" s="25" t="s">
        <v>37</v>
      </c>
      <c r="P7" s="26" t="s">
        <v>38</v>
      </c>
      <c r="Q7" s="54"/>
    </row>
    <row r="8" spans="1:17" s="9" customFormat="1" ht="35.1" customHeight="1" x14ac:dyDescent="0.25">
      <c r="A8" s="55" t="s">
        <v>39</v>
      </c>
      <c r="B8" s="56" t="s">
        <v>25</v>
      </c>
      <c r="C8" s="56" t="s">
        <v>26</v>
      </c>
      <c r="D8" s="57"/>
      <c r="E8" s="57" t="s">
        <v>28</v>
      </c>
      <c r="F8" s="57" t="s">
        <v>29</v>
      </c>
      <c r="G8" s="58" t="s">
        <v>40</v>
      </c>
      <c r="H8" s="58" t="s">
        <v>41</v>
      </c>
      <c r="I8" s="59" t="s">
        <v>42</v>
      </c>
      <c r="J8" s="60" t="s">
        <v>19</v>
      </c>
      <c r="K8" s="59"/>
      <c r="L8" s="61" t="e">
        <f t="shared" ref="L8:L12" si="0">VLOOKUP(K8,Points,3,FALSE)</f>
        <v>#N/A</v>
      </c>
      <c r="M8" s="62" t="s">
        <v>43</v>
      </c>
      <c r="N8" s="61" t="e">
        <f t="shared" ref="N8:N12" si="1">VLOOKUP(M8,Weight,3,FALSE)*L8</f>
        <v>#N/A</v>
      </c>
      <c r="O8" s="61">
        <f>VLOOKUP(M8,Weight,3,FALSE)*MAX(Lists!C$6:C$11)</f>
        <v>6</v>
      </c>
      <c r="P8" s="63" t="str">
        <f t="shared" ref="P8:P12" si="2">IF(ISBLANK(K8),"",IF(OR(AND(M8="Mandatory",L8=2),AND(M8="Recommended",L8&gt;=1),AND(M8="Supporting",L8&gt;=1),K8="NA"),"PASS",IF(AND(M8="Supporting",L8&lt;0),"REVIEW","FAIL")))</f>
        <v/>
      </c>
    </row>
    <row r="9" spans="1:17" s="9" customFormat="1" ht="50.1" customHeight="1" x14ac:dyDescent="0.25">
      <c r="A9" s="55" t="s">
        <v>44</v>
      </c>
      <c r="B9" s="56" t="s">
        <v>25</v>
      </c>
      <c r="C9" s="56" t="s">
        <v>26</v>
      </c>
      <c r="D9" s="57" t="s">
        <v>27</v>
      </c>
      <c r="E9" s="57" t="s">
        <v>28</v>
      </c>
      <c r="F9" s="57" t="s">
        <v>29</v>
      </c>
      <c r="G9" s="58" t="s">
        <v>45</v>
      </c>
      <c r="H9" s="58" t="s">
        <v>46</v>
      </c>
      <c r="I9" s="59" t="s">
        <v>47</v>
      </c>
      <c r="J9" s="60" t="s">
        <v>19</v>
      </c>
      <c r="K9" s="59"/>
      <c r="L9" s="61" t="e">
        <f t="shared" si="0"/>
        <v>#N/A</v>
      </c>
      <c r="M9" s="62" t="s">
        <v>48</v>
      </c>
      <c r="N9" s="61" t="e">
        <f t="shared" si="1"/>
        <v>#N/A</v>
      </c>
      <c r="O9" s="61">
        <f>VLOOKUP(M9,Weight,3,FALSE)*MAX(Lists!C$6:C$11)</f>
        <v>10</v>
      </c>
      <c r="P9" s="63" t="str">
        <f t="shared" si="2"/>
        <v/>
      </c>
    </row>
    <row r="10" spans="1:17" s="9" customFormat="1" ht="65.099999999999994" customHeight="1" x14ac:dyDescent="0.25">
      <c r="A10" s="55" t="s">
        <v>49</v>
      </c>
      <c r="B10" s="56" t="s">
        <v>25</v>
      </c>
      <c r="C10" s="56" t="s">
        <v>26</v>
      </c>
      <c r="D10" s="57" t="s">
        <v>27</v>
      </c>
      <c r="E10" s="57" t="s">
        <v>28</v>
      </c>
      <c r="F10" s="57" t="s">
        <v>29</v>
      </c>
      <c r="G10" s="58" t="s">
        <v>50</v>
      </c>
      <c r="H10" s="58" t="s">
        <v>51</v>
      </c>
      <c r="I10" s="59" t="s">
        <v>52</v>
      </c>
      <c r="J10" s="60" t="s">
        <v>19</v>
      </c>
      <c r="K10" s="59"/>
      <c r="L10" s="61" t="e">
        <f t="shared" si="0"/>
        <v>#N/A</v>
      </c>
      <c r="M10" s="62" t="s">
        <v>48</v>
      </c>
      <c r="N10" s="61" t="e">
        <f t="shared" si="1"/>
        <v>#N/A</v>
      </c>
      <c r="O10" s="61">
        <f>VLOOKUP(M10,Weight,3,FALSE)*MAX(Lists!C$6:C$11)</f>
        <v>10</v>
      </c>
      <c r="P10" s="63" t="str">
        <f t="shared" si="2"/>
        <v/>
      </c>
    </row>
    <row r="11" spans="1:17" s="9" customFormat="1" ht="35.1" customHeight="1" x14ac:dyDescent="0.25">
      <c r="A11" s="55" t="s">
        <v>53</v>
      </c>
      <c r="B11" s="56" t="s">
        <v>25</v>
      </c>
      <c r="C11" s="56" t="s">
        <v>26</v>
      </c>
      <c r="D11" s="57" t="s">
        <v>27</v>
      </c>
      <c r="E11" s="57" t="s">
        <v>28</v>
      </c>
      <c r="F11" s="57" t="s">
        <v>29</v>
      </c>
      <c r="G11" s="58" t="s">
        <v>54</v>
      </c>
      <c r="H11" s="58" t="s">
        <v>55</v>
      </c>
      <c r="I11" s="64" t="s">
        <v>56</v>
      </c>
      <c r="J11" s="60" t="s">
        <v>57</v>
      </c>
      <c r="K11" s="59"/>
      <c r="L11" s="61" t="e">
        <f t="shared" si="0"/>
        <v>#N/A</v>
      </c>
      <c r="M11" s="62" t="s">
        <v>43</v>
      </c>
      <c r="N11" s="61" t="e">
        <f t="shared" si="1"/>
        <v>#N/A</v>
      </c>
      <c r="O11" s="61">
        <f>VLOOKUP(M11,Weight,3,FALSE)*MAX(Lists!C$6:C$11)</f>
        <v>6</v>
      </c>
      <c r="P11" s="63" t="str">
        <f t="shared" si="2"/>
        <v/>
      </c>
    </row>
    <row r="12" spans="1:17" s="9" customFormat="1" ht="35.1" customHeight="1" x14ac:dyDescent="0.25">
      <c r="A12" s="55" t="s">
        <v>58</v>
      </c>
      <c r="B12" s="65"/>
      <c r="C12" s="65" t="s">
        <v>26</v>
      </c>
      <c r="D12" s="57" t="s">
        <v>27</v>
      </c>
      <c r="E12" s="57" t="s">
        <v>28</v>
      </c>
      <c r="F12" s="57" t="s">
        <v>29</v>
      </c>
      <c r="G12" s="58" t="s">
        <v>59</v>
      </c>
      <c r="H12" s="58" t="s">
        <v>60</v>
      </c>
      <c r="I12" s="64" t="s">
        <v>56</v>
      </c>
      <c r="J12" s="60" t="s">
        <v>19</v>
      </c>
      <c r="K12" s="59"/>
      <c r="L12" s="61" t="e">
        <f t="shared" si="0"/>
        <v>#N/A</v>
      </c>
      <c r="M12" s="62" t="s">
        <v>48</v>
      </c>
      <c r="N12" s="61" t="e">
        <f t="shared" si="1"/>
        <v>#N/A</v>
      </c>
      <c r="O12" s="61">
        <f>VLOOKUP(M12,Weight,3,FALSE)*MAX(Lists!C$6:C$11)</f>
        <v>10</v>
      </c>
      <c r="P12" s="63" t="str">
        <f t="shared" si="2"/>
        <v/>
      </c>
    </row>
    <row r="13" spans="1:17" x14ac:dyDescent="0.25">
      <c r="A13" s="66"/>
      <c r="B13" s="40" t="s">
        <v>61</v>
      </c>
      <c r="J13" s="67"/>
    </row>
    <row r="14" spans="1:17" x14ac:dyDescent="0.25">
      <c r="A14" s="39"/>
    </row>
    <row r="15" spans="1:17" x14ac:dyDescent="0.25">
      <c r="A15" s="39"/>
    </row>
    <row r="16" spans="1:17" x14ac:dyDescent="0.25">
      <c r="A16" s="39"/>
    </row>
    <row r="17" spans="1:1" x14ac:dyDescent="0.25">
      <c r="A17" s="39"/>
    </row>
    <row r="18" spans="1:1" x14ac:dyDescent="0.25">
      <c r="A18" s="39"/>
    </row>
  </sheetData>
  <sheetProtection autoFilter="0"/>
  <autoFilter ref="A7:P7" xr:uid="{7D7655FA-124F-4D0D-BBC7-A8582377A3A4}"/>
  <phoneticPr fontId="4" type="noConversion"/>
  <conditionalFormatting sqref="H5:I5">
    <cfRule type="containsText" dxfId="175" priority="31" operator="containsText" text="rework">
      <formula>NOT(ISERROR(SEARCH("rework",H5)))</formula>
    </cfRule>
    <cfRule type="containsText" dxfId="174" priority="32" operator="containsText" text="minimum">
      <formula>NOT(ISERROR(SEARCH("minimum",H5)))</formula>
    </cfRule>
    <cfRule type="containsText" dxfId="173" priority="33" operator="containsText" text="passed">
      <formula>NOT(ISERROR(SEARCH("passed",H5)))</formula>
    </cfRule>
  </conditionalFormatting>
  <conditionalFormatting sqref="H4:I4">
    <cfRule type="containsText" dxfId="172" priority="28" operator="containsText" text="rework">
      <formula>NOT(ISERROR(SEARCH("rework",H4)))</formula>
    </cfRule>
    <cfRule type="containsText" dxfId="171" priority="29" operator="containsText" text="minimum">
      <formula>NOT(ISERROR(SEARCH("minimum",H4)))</formula>
    </cfRule>
    <cfRule type="containsText" dxfId="170" priority="30" operator="containsText" text="passed">
      <formula>NOT(ISERROR(SEARCH("passed",H4)))</formula>
    </cfRule>
  </conditionalFormatting>
  <conditionalFormatting sqref="P8">
    <cfRule type="cellIs" dxfId="169" priority="25" operator="equal">
      <formula>"FAIL"</formula>
    </cfRule>
    <cfRule type="cellIs" dxfId="168" priority="26" operator="equal">
      <formula>"REVIEW"</formula>
    </cfRule>
    <cfRule type="cellIs" dxfId="167" priority="27" operator="equal">
      <formula>"PASS"</formula>
    </cfRule>
  </conditionalFormatting>
  <conditionalFormatting sqref="P9">
    <cfRule type="cellIs" dxfId="166" priority="22" operator="equal">
      <formula>"FAIL"</formula>
    </cfRule>
    <cfRule type="cellIs" dxfId="165" priority="23" operator="equal">
      <formula>"REVIEW"</formula>
    </cfRule>
    <cfRule type="cellIs" dxfId="164" priority="24" operator="equal">
      <formula>"PASS"</formula>
    </cfRule>
  </conditionalFormatting>
  <conditionalFormatting sqref="P10">
    <cfRule type="cellIs" dxfId="163" priority="7" operator="equal">
      <formula>"FAIL"</formula>
    </cfRule>
    <cfRule type="cellIs" dxfId="162" priority="8" operator="equal">
      <formula>"REVIEW"</formula>
    </cfRule>
    <cfRule type="cellIs" dxfId="161" priority="9" operator="equal">
      <formula>"PASS"</formula>
    </cfRule>
  </conditionalFormatting>
  <conditionalFormatting sqref="P12">
    <cfRule type="cellIs" dxfId="160" priority="4" operator="equal">
      <formula>"FAIL"</formula>
    </cfRule>
    <cfRule type="cellIs" dxfId="159" priority="5" operator="equal">
      <formula>"REVIEW"</formula>
    </cfRule>
    <cfRule type="cellIs" dxfId="158" priority="6" operator="equal">
      <formula>"PASS"</formula>
    </cfRule>
  </conditionalFormatting>
  <conditionalFormatting sqref="P11">
    <cfRule type="cellIs" dxfId="157" priority="1" operator="equal">
      <formula>"FAIL"</formula>
    </cfRule>
    <cfRule type="cellIs" dxfId="156" priority="2" operator="equal">
      <formula>"REVIEW"</formula>
    </cfRule>
    <cfRule type="cellIs" dxfId="155" priority="3" operator="equal">
      <formula>"PASS"</formula>
    </cfRule>
  </conditionalFormatting>
  <pageMargins left="0.7" right="0.7" top="0.75" bottom="0.75" header="0.3" footer="0.3"/>
  <pageSetup paperSize="9" orientation="portrait" horizontalDpi="300" verticalDpi="300" r:id="rId1"/>
  <legacyDrawing r:id="rId2"/>
  <extLst>
    <ext xmlns:x14="http://schemas.microsoft.com/office/spreadsheetml/2009/9/main" uri="{CCE6A557-97BC-4b89-ADB6-D9C93CAAB3DF}">
      <x14:dataValidations xmlns:xm="http://schemas.microsoft.com/office/excel/2006/main" count="2">
        <x14:dataValidation type="list" showInputMessage="1" showErrorMessage="1" xr:uid="{48B678F0-8F25-4731-B1DA-B147594F6FC3}">
          <x14:formula1>
            <xm:f>Lists!$A$6:$A$11</xm:f>
          </x14:formula1>
          <xm:sqref>K8:K12</xm:sqref>
        </x14:dataValidation>
        <x14:dataValidation type="list" allowBlank="1" showInputMessage="1" showErrorMessage="1" xr:uid="{FFB1A694-5E72-4428-9B64-F999BDC6DF18}">
          <x14:formula1>
            <xm:f>Lists!$A$14:$A$16</xm:f>
          </x14:formula1>
          <xm:sqref>M8:M12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64E52F-8766-4550-A3DF-57E7003C054A}">
  <sheetPr>
    <tabColor theme="5" tint="0.59999389629810485"/>
  </sheetPr>
  <dimension ref="A1:Q21"/>
  <sheetViews>
    <sheetView zoomScaleNormal="100" workbookViewId="0">
      <pane ySplit="7" topLeftCell="A8" activePane="bottomLeft" state="frozen"/>
      <selection activeCell="A8" sqref="A8"/>
      <selection pane="bottomLeft" activeCell="A8" sqref="A8"/>
    </sheetView>
  </sheetViews>
  <sheetFormatPr defaultRowHeight="12.75" x14ac:dyDescent="0.25"/>
  <cols>
    <col min="1" max="1" width="10.7109375" style="9" customWidth="1"/>
    <col min="2" max="6" width="5.7109375" style="9" customWidth="1"/>
    <col min="7" max="7" width="50.7109375" style="15" customWidth="1"/>
    <col min="8" max="8" width="80.7109375" style="9" customWidth="1"/>
    <col min="9" max="10" width="30.7109375" style="9" customWidth="1"/>
    <col min="11" max="11" width="18.7109375" style="17" customWidth="1"/>
    <col min="12" max="15" width="10.7109375" style="9" hidden="1" customWidth="1"/>
    <col min="16" max="16" width="15.7109375" style="17" customWidth="1"/>
    <col min="17" max="16384" width="9.140625" style="9"/>
  </cols>
  <sheetData>
    <row r="1" spans="1:17" s="1" customFormat="1" ht="18" x14ac:dyDescent="0.25">
      <c r="H1" s="89" t="s">
        <v>456</v>
      </c>
      <c r="I1" s="2"/>
      <c r="K1" s="39"/>
      <c r="L1" s="40"/>
      <c r="P1" s="39"/>
      <c r="Q1" s="40"/>
    </row>
    <row r="2" spans="1:17" s="1" customFormat="1" x14ac:dyDescent="0.25">
      <c r="K2" s="39"/>
      <c r="L2" s="40"/>
      <c r="N2" s="1" t="s">
        <v>14</v>
      </c>
      <c r="O2" s="40" t="s">
        <v>15</v>
      </c>
      <c r="P2" s="39"/>
      <c r="Q2" s="40"/>
    </row>
    <row r="3" spans="1:17" s="1" customFormat="1" x14ac:dyDescent="0.25">
      <c r="H3" s="41" t="s">
        <v>62</v>
      </c>
      <c r="I3" s="41"/>
      <c r="J3" s="16" t="s">
        <v>63</v>
      </c>
      <c r="K3" s="39"/>
      <c r="L3" s="40"/>
      <c r="M3" s="40" t="s">
        <v>18</v>
      </c>
      <c r="N3" s="42" t="e">
        <f>SUM(N8:N18)</f>
        <v>#N/A</v>
      </c>
      <c r="O3" s="43">
        <f>SUM(O8:O18)</f>
        <v>98</v>
      </c>
      <c r="P3" s="39"/>
      <c r="Q3" s="40"/>
    </row>
    <row r="4" spans="1:17" s="1" customFormat="1" x14ac:dyDescent="0.25">
      <c r="H4" s="44" t="str">
        <f>IF(COUNTIF(P8:P18,"FAIL")&gt;0,"Rework required before approval",IF(COUNTIF(P8:P18,"REVIEW")&gt;0,"Minimum criteria met but would benefit from added work","Gate passed"))</f>
        <v>Gate passed</v>
      </c>
      <c r="I4" s="41"/>
      <c r="J4" s="17" t="s">
        <v>19</v>
      </c>
      <c r="K4" s="39"/>
      <c r="L4" s="40"/>
      <c r="M4" s="40" t="s">
        <v>20</v>
      </c>
      <c r="N4" s="45" t="e">
        <f>AVERAGE(N8:N18)</f>
        <v>#N/A</v>
      </c>
      <c r="O4" s="46">
        <f>AVERAGE(O8:O18)</f>
        <v>8.9090909090909083</v>
      </c>
      <c r="P4" s="39"/>
      <c r="Q4" s="40"/>
    </row>
    <row r="5" spans="1:17" s="1" customFormat="1" x14ac:dyDescent="0.25">
      <c r="G5" s="47"/>
      <c r="H5" s="41"/>
      <c r="I5" s="41"/>
      <c r="K5" s="39"/>
      <c r="L5" s="40"/>
      <c r="M5" s="39" t="s">
        <v>21</v>
      </c>
      <c r="N5" s="48" t="e">
        <f>N4/O4</f>
        <v>#N/A</v>
      </c>
      <c r="O5" s="40"/>
      <c r="P5" s="39"/>
      <c r="Q5" s="40"/>
    </row>
    <row r="6" spans="1:17" s="40" customFormat="1" x14ac:dyDescent="0.25">
      <c r="B6" s="49" t="s">
        <v>22</v>
      </c>
      <c r="C6" s="50"/>
      <c r="D6" s="51"/>
      <c r="E6" s="52" t="s">
        <v>23</v>
      </c>
      <c r="F6" s="51"/>
      <c r="G6" s="1"/>
      <c r="H6" s="1"/>
      <c r="I6" s="1"/>
      <c r="K6" s="39"/>
      <c r="P6" s="39"/>
    </row>
    <row r="7" spans="1:17" s="15" customFormat="1" ht="20.100000000000001" customHeight="1" x14ac:dyDescent="0.25">
      <c r="A7" s="3" t="s">
        <v>24</v>
      </c>
      <c r="B7" s="53" t="s">
        <v>25</v>
      </c>
      <c r="C7" s="53" t="s">
        <v>26</v>
      </c>
      <c r="D7" s="53" t="s">
        <v>27</v>
      </c>
      <c r="E7" s="53" t="s">
        <v>28</v>
      </c>
      <c r="F7" s="53" t="s">
        <v>29</v>
      </c>
      <c r="G7" s="3" t="s">
        <v>30</v>
      </c>
      <c r="H7" s="3" t="s">
        <v>31</v>
      </c>
      <c r="I7" s="3" t="s">
        <v>32</v>
      </c>
      <c r="J7" s="3" t="s">
        <v>33</v>
      </c>
      <c r="K7" s="26" t="s">
        <v>34</v>
      </c>
      <c r="L7" s="25" t="s">
        <v>18</v>
      </c>
      <c r="M7" s="25" t="s">
        <v>35</v>
      </c>
      <c r="N7" s="25" t="s">
        <v>36</v>
      </c>
      <c r="O7" s="25" t="s">
        <v>37</v>
      </c>
      <c r="P7" s="26" t="s">
        <v>38</v>
      </c>
      <c r="Q7" s="71"/>
    </row>
    <row r="8" spans="1:17" ht="35.1" customHeight="1" x14ac:dyDescent="0.25">
      <c r="A8" s="55" t="s">
        <v>64</v>
      </c>
      <c r="B8" s="56" t="s">
        <v>25</v>
      </c>
      <c r="C8" s="56" t="s">
        <v>26</v>
      </c>
      <c r="D8" s="57"/>
      <c r="E8" s="57" t="s">
        <v>28</v>
      </c>
      <c r="F8" s="57" t="s">
        <v>29</v>
      </c>
      <c r="G8" s="78" t="s">
        <v>65</v>
      </c>
      <c r="H8" s="58" t="s">
        <v>66</v>
      </c>
      <c r="I8" s="59" t="s">
        <v>67</v>
      </c>
      <c r="J8" s="60" t="s">
        <v>19</v>
      </c>
      <c r="K8" s="59"/>
      <c r="L8" s="61" t="e">
        <f t="shared" ref="L8:L18" si="0">VLOOKUP(K8,Points,3,FALSE)</f>
        <v>#N/A</v>
      </c>
      <c r="M8" s="62" t="s">
        <v>48</v>
      </c>
      <c r="N8" s="61" t="e">
        <f t="shared" ref="N8:N18" si="1">VLOOKUP(M8,Weight,3,FALSE)*L8</f>
        <v>#N/A</v>
      </c>
      <c r="O8" s="61">
        <f>VLOOKUP(M8,Weight,3,FALSE)*MAX(Lists!C$6:C$11)</f>
        <v>10</v>
      </c>
      <c r="P8" s="63" t="str">
        <f t="shared" ref="P8:P12" si="2">IF(ISBLANK(K8),"",IF(OR(AND(M8="Mandatory",L8=2),AND(M8="Recommended",L8&gt;=1),AND(M8="Supporting",L8&gt;=1),K8="NA"),"PASS",IF(AND(M8="Supporting",L8&lt;0),"REVIEW","FAIL")))</f>
        <v/>
      </c>
    </row>
    <row r="9" spans="1:17" ht="50.1" customHeight="1" x14ac:dyDescent="0.25">
      <c r="A9" s="55" t="s">
        <v>68</v>
      </c>
      <c r="B9" s="56" t="s">
        <v>25</v>
      </c>
      <c r="C9" s="56" t="s">
        <v>26</v>
      </c>
      <c r="D9" s="57"/>
      <c r="E9" s="57" t="s">
        <v>28</v>
      </c>
      <c r="F9" s="57" t="s">
        <v>29</v>
      </c>
      <c r="G9" s="78" t="s">
        <v>69</v>
      </c>
      <c r="H9" s="58" t="s">
        <v>70</v>
      </c>
      <c r="I9" s="59" t="s">
        <v>71</v>
      </c>
      <c r="J9" s="60" t="s">
        <v>19</v>
      </c>
      <c r="K9" s="59"/>
      <c r="L9" s="61" t="e">
        <f t="shared" si="0"/>
        <v>#N/A</v>
      </c>
      <c r="M9" s="62" t="s">
        <v>48</v>
      </c>
      <c r="N9" s="61" t="e">
        <f t="shared" si="1"/>
        <v>#N/A</v>
      </c>
      <c r="O9" s="61">
        <f>VLOOKUP(M9,Weight,3,FALSE)*MAX(Lists!C$6:C$11)</f>
        <v>10</v>
      </c>
      <c r="P9" s="63" t="str">
        <f t="shared" si="2"/>
        <v/>
      </c>
    </row>
    <row r="10" spans="1:17" ht="50.1" customHeight="1" x14ac:dyDescent="0.25">
      <c r="A10" s="55" t="s">
        <v>72</v>
      </c>
      <c r="B10" s="56" t="s">
        <v>25</v>
      </c>
      <c r="C10" s="56" t="s">
        <v>26</v>
      </c>
      <c r="D10" s="57"/>
      <c r="E10" s="57" t="s">
        <v>28</v>
      </c>
      <c r="F10" s="57" t="s">
        <v>29</v>
      </c>
      <c r="G10" s="78" t="s">
        <v>73</v>
      </c>
      <c r="H10" s="58" t="s">
        <v>74</v>
      </c>
      <c r="I10" s="59" t="s">
        <v>75</v>
      </c>
      <c r="J10" s="60" t="s">
        <v>19</v>
      </c>
      <c r="K10" s="59"/>
      <c r="L10" s="61" t="e">
        <f t="shared" si="0"/>
        <v>#N/A</v>
      </c>
      <c r="M10" s="62" t="s">
        <v>48</v>
      </c>
      <c r="N10" s="61" t="e">
        <f t="shared" si="1"/>
        <v>#N/A</v>
      </c>
      <c r="O10" s="61">
        <f>VLOOKUP(M10,Weight,3,FALSE)*MAX(Lists!C$6:C$11)</f>
        <v>10</v>
      </c>
      <c r="P10" s="63" t="str">
        <f t="shared" si="2"/>
        <v/>
      </c>
    </row>
    <row r="11" spans="1:17" ht="35.1" customHeight="1" x14ac:dyDescent="0.25">
      <c r="A11" s="55" t="s">
        <v>76</v>
      </c>
      <c r="B11" s="56" t="s">
        <v>25</v>
      </c>
      <c r="C11" s="56" t="s">
        <v>26</v>
      </c>
      <c r="D11" s="57"/>
      <c r="E11" s="57" t="s">
        <v>28</v>
      </c>
      <c r="F11" s="57" t="s">
        <v>29</v>
      </c>
      <c r="G11" s="78" t="s">
        <v>77</v>
      </c>
      <c r="H11" s="58" t="s">
        <v>78</v>
      </c>
      <c r="I11" s="59" t="s">
        <v>42</v>
      </c>
      <c r="J11" s="60" t="s">
        <v>19</v>
      </c>
      <c r="K11" s="59"/>
      <c r="L11" s="61" t="e">
        <f t="shared" si="0"/>
        <v>#N/A</v>
      </c>
      <c r="M11" s="62" t="s">
        <v>43</v>
      </c>
      <c r="N11" s="61" t="e">
        <f t="shared" si="1"/>
        <v>#N/A</v>
      </c>
      <c r="O11" s="61">
        <f>VLOOKUP(M11,Weight,3,FALSE)*MAX(Lists!C$6:C$11)</f>
        <v>6</v>
      </c>
      <c r="P11" s="63" t="str">
        <f t="shared" si="2"/>
        <v/>
      </c>
    </row>
    <row r="12" spans="1:17" ht="65.099999999999994" customHeight="1" x14ac:dyDescent="0.25">
      <c r="A12" s="55" t="s">
        <v>79</v>
      </c>
      <c r="B12" s="56" t="s">
        <v>25</v>
      </c>
      <c r="C12" s="56" t="s">
        <v>26</v>
      </c>
      <c r="D12" s="57"/>
      <c r="E12" s="57" t="s">
        <v>28</v>
      </c>
      <c r="F12" s="57" t="s">
        <v>29</v>
      </c>
      <c r="G12" s="78" t="s">
        <v>80</v>
      </c>
      <c r="H12" s="58" t="s">
        <v>81</v>
      </c>
      <c r="I12" s="59" t="s">
        <v>82</v>
      </c>
      <c r="J12" s="60" t="s">
        <v>19</v>
      </c>
      <c r="K12" s="59"/>
      <c r="L12" s="61" t="e">
        <f t="shared" si="0"/>
        <v>#N/A</v>
      </c>
      <c r="M12" s="62" t="s">
        <v>48</v>
      </c>
      <c r="N12" s="61" t="e">
        <f t="shared" si="1"/>
        <v>#N/A</v>
      </c>
      <c r="O12" s="61">
        <f>VLOOKUP(M12,Weight,3,FALSE)*MAX(Lists!C$6:C$11)</f>
        <v>10</v>
      </c>
      <c r="P12" s="63" t="str">
        <f t="shared" si="2"/>
        <v/>
      </c>
    </row>
    <row r="13" spans="1:17" ht="35.1" customHeight="1" x14ac:dyDescent="0.25">
      <c r="A13" s="55" t="s">
        <v>83</v>
      </c>
      <c r="B13" s="56" t="s">
        <v>25</v>
      </c>
      <c r="C13" s="56" t="s">
        <v>26</v>
      </c>
      <c r="D13" s="57"/>
      <c r="E13" s="57" t="s">
        <v>28</v>
      </c>
      <c r="F13" s="57" t="s">
        <v>29</v>
      </c>
      <c r="G13" s="78" t="s">
        <v>84</v>
      </c>
      <c r="H13" s="58" t="s">
        <v>85</v>
      </c>
      <c r="I13" s="59" t="s">
        <v>47</v>
      </c>
      <c r="J13" s="60" t="s">
        <v>19</v>
      </c>
      <c r="K13" s="59"/>
      <c r="L13" s="61" t="e">
        <f t="shared" si="0"/>
        <v>#N/A</v>
      </c>
      <c r="M13" s="62" t="s">
        <v>48</v>
      </c>
      <c r="N13" s="61" t="e">
        <f t="shared" si="1"/>
        <v>#N/A</v>
      </c>
      <c r="O13" s="61">
        <f>VLOOKUP(M13,Weight,3,FALSE)*MAX(Lists!C$6:C$11)</f>
        <v>10</v>
      </c>
      <c r="P13" s="63" t="str">
        <f t="shared" ref="P13:P18" si="3">IF(ISBLANK(K13),"",IF(OR(AND(M13="Mandatory",L13=2),AND(M13="Recommended",L13&gt;=1),AND(M13="Supporting",L13&gt;=1),K13="NA"),"PASS",IF(AND(M13="Supporting",L13&lt;0),"REVIEW","FAIL")))</f>
        <v/>
      </c>
    </row>
    <row r="14" spans="1:17" ht="35.1" customHeight="1" x14ac:dyDescent="0.25">
      <c r="A14" s="55" t="s">
        <v>86</v>
      </c>
      <c r="B14" s="56" t="s">
        <v>25</v>
      </c>
      <c r="C14" s="56" t="s">
        <v>26</v>
      </c>
      <c r="D14" s="57"/>
      <c r="E14" s="57" t="s">
        <v>28</v>
      </c>
      <c r="F14" s="57" t="s">
        <v>29</v>
      </c>
      <c r="G14" s="80" t="s">
        <v>87</v>
      </c>
      <c r="H14" s="58" t="s">
        <v>88</v>
      </c>
      <c r="I14" s="59" t="s">
        <v>89</v>
      </c>
      <c r="J14" s="60" t="s">
        <v>90</v>
      </c>
      <c r="K14" s="59"/>
      <c r="L14" s="61" t="e">
        <f t="shared" si="0"/>
        <v>#N/A</v>
      </c>
      <c r="M14" s="62" t="s">
        <v>48</v>
      </c>
      <c r="N14" s="61" t="e">
        <f t="shared" si="1"/>
        <v>#N/A</v>
      </c>
      <c r="O14" s="61">
        <f>VLOOKUP(M14,Weight,3,FALSE)*MAX(Lists!C$6:C$11)</f>
        <v>10</v>
      </c>
      <c r="P14" s="63" t="str">
        <f t="shared" si="3"/>
        <v/>
      </c>
    </row>
    <row r="15" spans="1:17" ht="35.1" customHeight="1" x14ac:dyDescent="0.25">
      <c r="A15" s="55" t="s">
        <v>91</v>
      </c>
      <c r="B15" s="56" t="s">
        <v>25</v>
      </c>
      <c r="C15" s="56" t="s">
        <v>26</v>
      </c>
      <c r="D15" s="57"/>
      <c r="E15" s="57" t="s">
        <v>28</v>
      </c>
      <c r="F15" s="57" t="s">
        <v>29</v>
      </c>
      <c r="G15" s="58" t="s">
        <v>92</v>
      </c>
      <c r="H15" s="58" t="s">
        <v>93</v>
      </c>
      <c r="I15" s="59" t="s">
        <v>94</v>
      </c>
      <c r="J15" s="60" t="s">
        <v>95</v>
      </c>
      <c r="K15" s="59"/>
      <c r="L15" s="61" t="e">
        <f t="shared" si="0"/>
        <v>#N/A</v>
      </c>
      <c r="M15" s="62" t="s">
        <v>48</v>
      </c>
      <c r="N15" s="61" t="e">
        <f t="shared" si="1"/>
        <v>#N/A</v>
      </c>
      <c r="O15" s="61">
        <f>VLOOKUP(M15,Weight,3,FALSE)*MAX(Lists!C$6:C$11)</f>
        <v>10</v>
      </c>
      <c r="P15" s="63" t="str">
        <f t="shared" si="3"/>
        <v/>
      </c>
    </row>
    <row r="16" spans="1:17" ht="50.1" customHeight="1" x14ac:dyDescent="0.25">
      <c r="A16" s="55" t="s">
        <v>96</v>
      </c>
      <c r="B16" s="56" t="s">
        <v>25</v>
      </c>
      <c r="C16" s="56" t="s">
        <v>26</v>
      </c>
      <c r="D16" s="57"/>
      <c r="E16" s="57" t="s">
        <v>28</v>
      </c>
      <c r="F16" s="57" t="s">
        <v>29</v>
      </c>
      <c r="G16" s="80" t="s">
        <v>97</v>
      </c>
      <c r="H16" s="58" t="s">
        <v>98</v>
      </c>
      <c r="I16" s="59" t="s">
        <v>99</v>
      </c>
      <c r="J16" s="60" t="s">
        <v>19</v>
      </c>
      <c r="K16" s="59"/>
      <c r="L16" s="61" t="e">
        <f t="shared" si="0"/>
        <v>#N/A</v>
      </c>
      <c r="M16" s="62" t="s">
        <v>48</v>
      </c>
      <c r="N16" s="61" t="e">
        <f t="shared" si="1"/>
        <v>#N/A</v>
      </c>
      <c r="O16" s="61">
        <f>VLOOKUP(M16,Weight,3,FALSE)*MAX(Lists!C$6:C$11)</f>
        <v>10</v>
      </c>
      <c r="P16" s="63" t="str">
        <f t="shared" si="3"/>
        <v/>
      </c>
    </row>
    <row r="17" spans="1:16" ht="35.1" customHeight="1" x14ac:dyDescent="0.25">
      <c r="A17" s="55" t="s">
        <v>100</v>
      </c>
      <c r="B17" s="56"/>
      <c r="C17" s="56" t="s">
        <v>26</v>
      </c>
      <c r="D17" s="86"/>
      <c r="E17" s="57" t="s">
        <v>28</v>
      </c>
      <c r="F17" s="57" t="s">
        <v>29</v>
      </c>
      <c r="G17" s="58" t="s">
        <v>101</v>
      </c>
      <c r="H17" s="58" t="s">
        <v>102</v>
      </c>
      <c r="I17" s="59" t="s">
        <v>103</v>
      </c>
      <c r="J17" s="60" t="s">
        <v>19</v>
      </c>
      <c r="K17" s="59"/>
      <c r="L17" s="61" t="e">
        <f t="shared" si="0"/>
        <v>#N/A</v>
      </c>
      <c r="M17" s="62" t="s">
        <v>48</v>
      </c>
      <c r="N17" s="61" t="e">
        <f t="shared" si="1"/>
        <v>#N/A</v>
      </c>
      <c r="O17" s="61">
        <f>VLOOKUP(M17,Weight,3,FALSE)*MAX(Lists!C$6:C$11)</f>
        <v>10</v>
      </c>
      <c r="P17" s="63" t="str">
        <f t="shared" si="3"/>
        <v/>
      </c>
    </row>
    <row r="18" spans="1:16" ht="65.099999999999994" customHeight="1" x14ac:dyDescent="0.25">
      <c r="A18" s="55" t="s">
        <v>104</v>
      </c>
      <c r="B18" s="56" t="s">
        <v>25</v>
      </c>
      <c r="C18" s="56" t="s">
        <v>26</v>
      </c>
      <c r="D18" s="57"/>
      <c r="E18" s="57" t="s">
        <v>28</v>
      </c>
      <c r="F18" s="57" t="s">
        <v>29</v>
      </c>
      <c r="G18" s="80" t="s">
        <v>105</v>
      </c>
      <c r="H18" s="58" t="s">
        <v>106</v>
      </c>
      <c r="I18" s="59" t="s">
        <v>107</v>
      </c>
      <c r="J18" s="60" t="s">
        <v>108</v>
      </c>
      <c r="K18" s="59"/>
      <c r="L18" s="61" t="e">
        <f t="shared" si="0"/>
        <v>#N/A</v>
      </c>
      <c r="M18" s="62" t="s">
        <v>109</v>
      </c>
      <c r="N18" s="61" t="e">
        <f t="shared" si="1"/>
        <v>#N/A</v>
      </c>
      <c r="O18" s="61">
        <f>VLOOKUP(M18,Weight,3,FALSE)*MAX(Lists!C$6:C$11)</f>
        <v>2</v>
      </c>
      <c r="P18" s="63" t="str">
        <f t="shared" si="3"/>
        <v/>
      </c>
    </row>
    <row r="19" spans="1:16" x14ac:dyDescent="0.25">
      <c r="A19" s="87"/>
      <c r="B19" s="9" t="s">
        <v>61</v>
      </c>
      <c r="D19" s="88"/>
      <c r="E19" s="88"/>
      <c r="F19" s="88"/>
      <c r="J19" s="88"/>
    </row>
    <row r="20" spans="1:16" x14ac:dyDescent="0.25">
      <c r="A20" s="17"/>
    </row>
    <row r="21" spans="1:16" x14ac:dyDescent="0.25">
      <c r="A21" s="17"/>
    </row>
  </sheetData>
  <sheetProtection autoFilter="0"/>
  <autoFilter ref="A7:P7" xr:uid="{EE0A2426-028E-492E-822C-2D8A7B86AB96}"/>
  <phoneticPr fontId="4" type="noConversion"/>
  <conditionalFormatting sqref="P8 P14:P18">
    <cfRule type="cellIs" dxfId="154" priority="31" operator="equal">
      <formula>"FAIL"</formula>
    </cfRule>
    <cfRule type="cellIs" dxfId="153" priority="32" operator="equal">
      <formula>"REVIEW"</formula>
    </cfRule>
    <cfRule type="cellIs" dxfId="152" priority="33" operator="equal">
      <formula>"PASS"</formula>
    </cfRule>
  </conditionalFormatting>
  <conditionalFormatting sqref="P9">
    <cfRule type="cellIs" dxfId="151" priority="28" operator="equal">
      <formula>"FAIL"</formula>
    </cfRule>
    <cfRule type="cellIs" dxfId="150" priority="29" operator="equal">
      <formula>"REVIEW"</formula>
    </cfRule>
    <cfRule type="cellIs" dxfId="149" priority="30" operator="equal">
      <formula>"PASS"</formula>
    </cfRule>
  </conditionalFormatting>
  <conditionalFormatting sqref="P13">
    <cfRule type="cellIs" dxfId="148" priority="19" operator="equal">
      <formula>"FAIL"</formula>
    </cfRule>
    <cfRule type="cellIs" dxfId="147" priority="20" operator="equal">
      <formula>"REVIEW"</formula>
    </cfRule>
    <cfRule type="cellIs" dxfId="146" priority="21" operator="equal">
      <formula>"PASS"</formula>
    </cfRule>
  </conditionalFormatting>
  <conditionalFormatting sqref="P10">
    <cfRule type="cellIs" dxfId="145" priority="13" operator="equal">
      <formula>"FAIL"</formula>
    </cfRule>
    <cfRule type="cellIs" dxfId="144" priority="14" operator="equal">
      <formula>"REVIEW"</formula>
    </cfRule>
    <cfRule type="cellIs" dxfId="143" priority="15" operator="equal">
      <formula>"PASS"</formula>
    </cfRule>
  </conditionalFormatting>
  <conditionalFormatting sqref="P12">
    <cfRule type="cellIs" dxfId="142" priority="10" operator="equal">
      <formula>"FAIL"</formula>
    </cfRule>
    <cfRule type="cellIs" dxfId="141" priority="11" operator="equal">
      <formula>"REVIEW"</formula>
    </cfRule>
    <cfRule type="cellIs" dxfId="140" priority="12" operator="equal">
      <formula>"PASS"</formula>
    </cfRule>
  </conditionalFormatting>
  <conditionalFormatting sqref="P11">
    <cfRule type="cellIs" dxfId="139" priority="7" operator="equal">
      <formula>"FAIL"</formula>
    </cfRule>
    <cfRule type="cellIs" dxfId="138" priority="8" operator="equal">
      <formula>"REVIEW"</formula>
    </cfRule>
    <cfRule type="cellIs" dxfId="137" priority="9" operator="equal">
      <formula>"PASS"</formula>
    </cfRule>
  </conditionalFormatting>
  <conditionalFormatting sqref="H5:I5">
    <cfRule type="containsText" dxfId="136" priority="4" operator="containsText" text="rework">
      <formula>NOT(ISERROR(SEARCH("rework",H5)))</formula>
    </cfRule>
    <cfRule type="containsText" dxfId="135" priority="5" operator="containsText" text="minimum">
      <formula>NOT(ISERROR(SEARCH("minimum",H5)))</formula>
    </cfRule>
    <cfRule type="containsText" dxfId="134" priority="6" operator="containsText" text="passed">
      <formula>NOT(ISERROR(SEARCH("passed",H5)))</formula>
    </cfRule>
  </conditionalFormatting>
  <conditionalFormatting sqref="H4:I4">
    <cfRule type="containsText" dxfId="133" priority="1" operator="containsText" text="rework">
      <formula>NOT(ISERROR(SEARCH("rework",H4)))</formula>
    </cfRule>
    <cfRule type="containsText" dxfId="132" priority="2" operator="containsText" text="minimum">
      <formula>NOT(ISERROR(SEARCH("minimum",H4)))</formula>
    </cfRule>
    <cfRule type="containsText" dxfId="131" priority="3" operator="containsText" text="passed">
      <formula>NOT(ISERROR(SEARCH("passed",H4)))</formula>
    </cfRule>
  </conditionalFormatting>
  <pageMargins left="0.7" right="0.7" top="0.75" bottom="0.75" header="0.3" footer="0.3"/>
  <pageSetup paperSize="9" orientation="portrait" horizontalDpi="300" verticalDpi="300"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r:uid="{AE6DF759-B319-4372-AD5B-7B3D6B17FC1B}">
          <x14:formula1>
            <xm:f>Lists!$A$14:$A$16</xm:f>
          </x14:formula1>
          <xm:sqref>M8:M18</xm:sqref>
        </x14:dataValidation>
        <x14:dataValidation type="list" showInputMessage="1" showErrorMessage="1" xr:uid="{D110EA5D-9091-405E-96CE-266565A4C9D7}">
          <x14:formula1>
            <xm:f>Lists!$A$6:$A$11</xm:f>
          </x14:formula1>
          <xm:sqref>K8:K18</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0A9685-44D8-484F-A292-FD299084C270}">
  <sheetPr>
    <tabColor rgb="FFFFFF99"/>
  </sheetPr>
  <dimension ref="A1:Q28"/>
  <sheetViews>
    <sheetView zoomScaleNormal="100" workbookViewId="0">
      <pane ySplit="7" topLeftCell="A8" activePane="bottomLeft" state="frozen"/>
      <selection activeCell="A8" sqref="A8"/>
      <selection pane="bottomLeft" activeCell="A8" sqref="A8"/>
    </sheetView>
  </sheetViews>
  <sheetFormatPr defaultRowHeight="12.75" x14ac:dyDescent="0.25"/>
  <cols>
    <col min="1" max="1" width="10.7109375" style="9" customWidth="1"/>
    <col min="2" max="6" width="5.7109375" style="9" customWidth="1"/>
    <col min="7" max="7" width="50.7109375" style="15" customWidth="1"/>
    <col min="8" max="8" width="80.7109375" style="9" customWidth="1"/>
    <col min="9" max="10" width="30.7109375" style="9" customWidth="1"/>
    <col min="11" max="11" width="18.7109375" style="17" customWidth="1"/>
    <col min="12" max="15" width="10.7109375" style="9" hidden="1" customWidth="1"/>
    <col min="16" max="16" width="15.7109375" style="17" customWidth="1"/>
    <col min="17" max="16384" width="9.140625" style="9"/>
  </cols>
  <sheetData>
    <row r="1" spans="1:17" s="1" customFormat="1" ht="18" x14ac:dyDescent="0.25">
      <c r="H1" s="89" t="s">
        <v>455</v>
      </c>
      <c r="I1" s="2"/>
      <c r="K1" s="39"/>
      <c r="L1" s="40"/>
      <c r="P1" s="39"/>
      <c r="Q1" s="40"/>
    </row>
    <row r="2" spans="1:17" s="1" customFormat="1" x14ac:dyDescent="0.25">
      <c r="K2" s="39"/>
      <c r="L2" s="40"/>
      <c r="N2" s="1" t="s">
        <v>14</v>
      </c>
      <c r="O2" s="40" t="s">
        <v>15</v>
      </c>
      <c r="P2" s="39"/>
      <c r="Q2" s="40"/>
    </row>
    <row r="3" spans="1:17" s="1" customFormat="1" x14ac:dyDescent="0.25">
      <c r="H3" s="41" t="s">
        <v>62</v>
      </c>
      <c r="I3" s="41"/>
      <c r="J3" s="16" t="s">
        <v>17</v>
      </c>
      <c r="K3" s="39"/>
      <c r="L3" s="40"/>
      <c r="M3" s="40" t="s">
        <v>18</v>
      </c>
      <c r="N3" s="42" t="e">
        <f>SUM(N8:N23)</f>
        <v>#N/A</v>
      </c>
      <c r="O3" s="43">
        <f>SUM(O8:O23)</f>
        <v>144</v>
      </c>
      <c r="P3" s="39"/>
      <c r="Q3" s="40"/>
    </row>
    <row r="4" spans="1:17" s="1" customFormat="1" x14ac:dyDescent="0.25">
      <c r="H4" s="44" t="str">
        <f>IF(COUNTIF(P8:P23,"FAIL")&gt;0,"Rework required before approval",IF(COUNTIF(P8:P23,"REVIEW")&gt;0,"Minimum criteria met but would benefit from added work","Review passed"))</f>
        <v>Review passed</v>
      </c>
      <c r="I4" s="41"/>
      <c r="J4" s="17" t="s">
        <v>110</v>
      </c>
      <c r="K4" s="39"/>
      <c r="L4" s="40"/>
      <c r="M4" s="40" t="s">
        <v>20</v>
      </c>
      <c r="N4" s="45" t="e">
        <f>AVERAGE(N8:N23)</f>
        <v>#N/A</v>
      </c>
      <c r="O4" s="46">
        <f>AVERAGE(O8:O23)</f>
        <v>9</v>
      </c>
      <c r="P4" s="39"/>
      <c r="Q4" s="40"/>
    </row>
    <row r="5" spans="1:17" s="1" customFormat="1" x14ac:dyDescent="0.25">
      <c r="G5" s="47"/>
      <c r="H5" s="41"/>
      <c r="I5" s="41"/>
      <c r="K5" s="39"/>
      <c r="L5" s="40"/>
      <c r="M5" s="39" t="s">
        <v>21</v>
      </c>
      <c r="N5" s="48" t="e">
        <f>N4/O4</f>
        <v>#N/A</v>
      </c>
      <c r="O5" s="40"/>
      <c r="P5" s="39"/>
      <c r="Q5" s="40"/>
    </row>
    <row r="6" spans="1:17" s="40" customFormat="1" x14ac:dyDescent="0.25">
      <c r="B6" s="49" t="s">
        <v>22</v>
      </c>
      <c r="C6" s="50"/>
      <c r="D6" s="51"/>
      <c r="E6" s="52" t="s">
        <v>23</v>
      </c>
      <c r="F6" s="51"/>
      <c r="G6" s="1"/>
      <c r="H6" s="1"/>
      <c r="I6" s="1"/>
      <c r="K6" s="39"/>
      <c r="P6" s="39"/>
    </row>
    <row r="7" spans="1:17" s="15" customFormat="1" ht="20.100000000000001" customHeight="1" x14ac:dyDescent="0.25">
      <c r="A7" s="3" t="s">
        <v>24</v>
      </c>
      <c r="B7" s="53" t="s">
        <v>25</v>
      </c>
      <c r="C7" s="53" t="s">
        <v>26</v>
      </c>
      <c r="D7" s="53" t="s">
        <v>27</v>
      </c>
      <c r="E7" s="53" t="s">
        <v>28</v>
      </c>
      <c r="F7" s="53" t="s">
        <v>29</v>
      </c>
      <c r="G7" s="3" t="s">
        <v>30</v>
      </c>
      <c r="H7" s="3" t="s">
        <v>31</v>
      </c>
      <c r="I7" s="3" t="s">
        <v>32</v>
      </c>
      <c r="J7" s="3" t="s">
        <v>33</v>
      </c>
      <c r="K7" s="26" t="s">
        <v>34</v>
      </c>
      <c r="L7" s="25" t="s">
        <v>18</v>
      </c>
      <c r="M7" s="25" t="s">
        <v>35</v>
      </c>
      <c r="N7" s="25" t="s">
        <v>36</v>
      </c>
      <c r="O7" s="25" t="s">
        <v>37</v>
      </c>
      <c r="P7" s="26" t="s">
        <v>38</v>
      </c>
      <c r="Q7" s="71"/>
    </row>
    <row r="8" spans="1:17" ht="35.1" customHeight="1" x14ac:dyDescent="0.25">
      <c r="A8" s="55" t="s">
        <v>111</v>
      </c>
      <c r="B8" s="56" t="s">
        <v>25</v>
      </c>
      <c r="C8" s="56" t="s">
        <v>26</v>
      </c>
      <c r="D8" s="57" t="s">
        <v>27</v>
      </c>
      <c r="E8" s="57"/>
      <c r="F8" s="57"/>
      <c r="G8" s="78" t="s">
        <v>65</v>
      </c>
      <c r="H8" s="58" t="s">
        <v>66</v>
      </c>
      <c r="I8" s="59" t="s">
        <v>67</v>
      </c>
      <c r="J8" s="60" t="s">
        <v>19</v>
      </c>
      <c r="K8" s="59"/>
      <c r="L8" s="61" t="e">
        <f t="shared" ref="L8:L23" si="0">VLOOKUP(K8,Points,3,FALSE)</f>
        <v>#N/A</v>
      </c>
      <c r="M8" s="62" t="s">
        <v>48</v>
      </c>
      <c r="N8" s="61" t="e">
        <f t="shared" ref="N8:N23" si="1">VLOOKUP(M8,Weight,3,FALSE)*L8</f>
        <v>#N/A</v>
      </c>
      <c r="O8" s="61">
        <f>VLOOKUP(M8,Weight,3,FALSE)*MAX(Lists!C$6:C$11)</f>
        <v>10</v>
      </c>
      <c r="P8" s="63" t="str">
        <f t="shared" ref="P8:P14" si="2">IF(ISBLANK(K8),"",IF(OR(AND(M8="Mandatory",L8=2),AND(M8="Recommended",L8&gt;=1),AND(M8="Supporting",L8&gt;=1),K8="NA"),"PASS",IF(AND(M8="Supporting",L8&lt;0),"REVIEW","FAIL")))</f>
        <v/>
      </c>
    </row>
    <row r="9" spans="1:17" ht="35.1" customHeight="1" x14ac:dyDescent="0.25">
      <c r="A9" s="55" t="s">
        <v>112</v>
      </c>
      <c r="B9" s="56" t="s">
        <v>25</v>
      </c>
      <c r="C9" s="56" t="s">
        <v>26</v>
      </c>
      <c r="D9" s="57"/>
      <c r="E9" s="57" t="s">
        <v>28</v>
      </c>
      <c r="F9" s="57" t="s">
        <v>29</v>
      </c>
      <c r="G9" s="78" t="s">
        <v>113</v>
      </c>
      <c r="H9" s="58" t="s">
        <v>114</v>
      </c>
      <c r="I9" s="59" t="s">
        <v>115</v>
      </c>
      <c r="J9" s="60" t="s">
        <v>116</v>
      </c>
      <c r="K9" s="59"/>
      <c r="L9" s="61" t="e">
        <f t="shared" ref="L9" si="3">VLOOKUP(K9,Points,3,FALSE)</f>
        <v>#N/A</v>
      </c>
      <c r="M9" s="62" t="s">
        <v>48</v>
      </c>
      <c r="N9" s="61" t="e">
        <f t="shared" ref="N9" si="4">VLOOKUP(M9,Weight,3,FALSE)*L9</f>
        <v>#N/A</v>
      </c>
      <c r="O9" s="61">
        <f>VLOOKUP(M9,Weight,3,FALSE)*MAX(Lists!C$6:C$11)</f>
        <v>10</v>
      </c>
      <c r="P9" s="63" t="str">
        <f t="shared" ref="P9" si="5">IF(ISBLANK(K9),"",IF(OR(AND(M9="Mandatory",L9=2),AND(M9="Recommended",L9&gt;=1),AND(M9="Supporting",L9&gt;=1),K9="NA"),"PASS",IF(AND(M9="Supporting",L9&lt;0),"REVIEW","FAIL")))</f>
        <v/>
      </c>
    </row>
    <row r="10" spans="1:17" ht="35.1" customHeight="1" x14ac:dyDescent="0.25">
      <c r="A10" s="55" t="s">
        <v>117</v>
      </c>
      <c r="B10" s="56" t="s">
        <v>25</v>
      </c>
      <c r="C10" s="56" t="s">
        <v>26</v>
      </c>
      <c r="D10" s="57" t="s">
        <v>27</v>
      </c>
      <c r="E10" s="57" t="s">
        <v>28</v>
      </c>
      <c r="F10" s="57" t="s">
        <v>29</v>
      </c>
      <c r="G10" s="80" t="s">
        <v>118</v>
      </c>
      <c r="H10" s="58" t="s">
        <v>119</v>
      </c>
      <c r="I10" s="59" t="s">
        <v>120</v>
      </c>
      <c r="J10" s="59" t="s">
        <v>121</v>
      </c>
      <c r="K10" s="59"/>
      <c r="L10" s="61" t="e">
        <f t="shared" si="0"/>
        <v>#N/A</v>
      </c>
      <c r="M10" s="62" t="s">
        <v>48</v>
      </c>
      <c r="N10" s="61" t="e">
        <f t="shared" si="1"/>
        <v>#N/A</v>
      </c>
      <c r="O10" s="61">
        <f>VLOOKUP(M10,Weight,3,FALSE)*MAX(Lists!C$6:C$11)</f>
        <v>10</v>
      </c>
      <c r="P10" s="63" t="str">
        <f t="shared" si="2"/>
        <v/>
      </c>
    </row>
    <row r="11" spans="1:17" ht="35.1" customHeight="1" x14ac:dyDescent="0.25">
      <c r="A11" s="55" t="s">
        <v>122</v>
      </c>
      <c r="B11" s="56" t="s">
        <v>25</v>
      </c>
      <c r="C11" s="56" t="s">
        <v>26</v>
      </c>
      <c r="D11" s="57" t="s">
        <v>27</v>
      </c>
      <c r="E11" s="57" t="s">
        <v>28</v>
      </c>
      <c r="F11" s="57" t="s">
        <v>29</v>
      </c>
      <c r="G11" s="78" t="s">
        <v>123</v>
      </c>
      <c r="H11" s="58" t="s">
        <v>124</v>
      </c>
      <c r="I11" s="59" t="s">
        <v>125</v>
      </c>
      <c r="J11" s="59" t="s">
        <v>121</v>
      </c>
      <c r="K11" s="59"/>
      <c r="L11" s="61" t="e">
        <f t="shared" si="0"/>
        <v>#N/A</v>
      </c>
      <c r="M11" s="62" t="s">
        <v>48</v>
      </c>
      <c r="N11" s="61" t="e">
        <f t="shared" si="1"/>
        <v>#N/A</v>
      </c>
      <c r="O11" s="61">
        <f>VLOOKUP(M11,Weight,3,FALSE)*MAX(Lists!C$6:C$11)</f>
        <v>10</v>
      </c>
      <c r="P11" s="63" t="str">
        <f t="shared" si="2"/>
        <v/>
      </c>
    </row>
    <row r="12" spans="1:17" ht="50.1" customHeight="1" x14ac:dyDescent="0.25">
      <c r="A12" s="55" t="s">
        <v>126</v>
      </c>
      <c r="B12" s="56" t="s">
        <v>25</v>
      </c>
      <c r="C12" s="56" t="s">
        <v>26</v>
      </c>
      <c r="D12" s="57" t="s">
        <v>27</v>
      </c>
      <c r="E12" s="57"/>
      <c r="F12" s="57"/>
      <c r="G12" s="78" t="s">
        <v>127</v>
      </c>
      <c r="H12" s="58" t="s">
        <v>128</v>
      </c>
      <c r="I12" s="59" t="s">
        <v>129</v>
      </c>
      <c r="J12" s="60" t="s">
        <v>110</v>
      </c>
      <c r="K12" s="59"/>
      <c r="L12" s="61" t="e">
        <f t="shared" ref="L12" si="6">VLOOKUP(K12,Points,3,FALSE)</f>
        <v>#N/A</v>
      </c>
      <c r="M12" s="62" t="s">
        <v>48</v>
      </c>
      <c r="N12" s="61" t="e">
        <f t="shared" ref="N12" si="7">VLOOKUP(M12,Weight,3,FALSE)*L12</f>
        <v>#N/A</v>
      </c>
      <c r="O12" s="61">
        <f>VLOOKUP(M12,Weight,3,FALSE)*MAX(Lists!C$6:C$11)</f>
        <v>10</v>
      </c>
      <c r="P12" s="63" t="str">
        <f t="shared" ref="P12" si="8">IF(ISBLANK(K12),"",IF(OR(AND(M12="Mandatory",L12=2),AND(M12="Recommended",L12&gt;=1),AND(M12="Supporting",L12&gt;=1),K12="NA"),"PASS",IF(AND(M12="Supporting",L12&lt;0),"REVIEW","FAIL")))</f>
        <v/>
      </c>
    </row>
    <row r="13" spans="1:17" ht="50.1" customHeight="1" x14ac:dyDescent="0.25">
      <c r="A13" s="55" t="s">
        <v>130</v>
      </c>
      <c r="B13" s="56" t="s">
        <v>25</v>
      </c>
      <c r="C13" s="56" t="s">
        <v>26</v>
      </c>
      <c r="D13" s="57"/>
      <c r="E13" s="57" t="s">
        <v>28</v>
      </c>
      <c r="F13" s="57" t="s">
        <v>29</v>
      </c>
      <c r="G13" s="78" t="s">
        <v>131</v>
      </c>
      <c r="H13" s="58" t="s">
        <v>132</v>
      </c>
      <c r="I13" s="59" t="s">
        <v>129</v>
      </c>
      <c r="J13" s="60" t="s">
        <v>110</v>
      </c>
      <c r="K13" s="59"/>
      <c r="L13" s="61" t="e">
        <f t="shared" si="0"/>
        <v>#N/A</v>
      </c>
      <c r="M13" s="62" t="s">
        <v>48</v>
      </c>
      <c r="N13" s="61" t="e">
        <f t="shared" si="1"/>
        <v>#N/A</v>
      </c>
      <c r="O13" s="61">
        <f>VLOOKUP(M13,Weight,3,FALSE)*MAX(Lists!C$6:C$11)</f>
        <v>10</v>
      </c>
      <c r="P13" s="63" t="str">
        <f t="shared" si="2"/>
        <v/>
      </c>
    </row>
    <row r="14" spans="1:17" ht="35.1" customHeight="1" x14ac:dyDescent="0.25">
      <c r="A14" s="55" t="s">
        <v>133</v>
      </c>
      <c r="B14" s="56" t="s">
        <v>25</v>
      </c>
      <c r="C14" s="56" t="s">
        <v>26</v>
      </c>
      <c r="D14" s="57"/>
      <c r="E14" s="57" t="s">
        <v>28</v>
      </c>
      <c r="F14" s="57" t="s">
        <v>29</v>
      </c>
      <c r="G14" s="78" t="s">
        <v>134</v>
      </c>
      <c r="H14" s="58" t="s">
        <v>135</v>
      </c>
      <c r="I14" s="59" t="s">
        <v>136</v>
      </c>
      <c r="J14" s="60" t="s">
        <v>110</v>
      </c>
      <c r="K14" s="59"/>
      <c r="L14" s="61" t="e">
        <f t="shared" si="0"/>
        <v>#N/A</v>
      </c>
      <c r="M14" s="62" t="s">
        <v>43</v>
      </c>
      <c r="N14" s="61" t="e">
        <f t="shared" si="1"/>
        <v>#N/A</v>
      </c>
      <c r="O14" s="61">
        <f>VLOOKUP(M14,Weight,3,FALSE)*MAX(Lists!C$6:C$11)</f>
        <v>6</v>
      </c>
      <c r="P14" s="63" t="str">
        <f t="shared" si="2"/>
        <v/>
      </c>
    </row>
    <row r="15" spans="1:17" ht="50.1" customHeight="1" x14ac:dyDescent="0.25">
      <c r="A15" s="55" t="s">
        <v>137</v>
      </c>
      <c r="B15" s="56" t="s">
        <v>25</v>
      </c>
      <c r="C15" s="56" t="s">
        <v>26</v>
      </c>
      <c r="D15" s="57"/>
      <c r="E15" s="57" t="s">
        <v>28</v>
      </c>
      <c r="F15" s="57" t="s">
        <v>29</v>
      </c>
      <c r="G15" s="78" t="s">
        <v>138</v>
      </c>
      <c r="H15" s="58" t="s">
        <v>139</v>
      </c>
      <c r="I15" s="59" t="s">
        <v>140</v>
      </c>
      <c r="J15" s="60" t="s">
        <v>110</v>
      </c>
      <c r="K15" s="59"/>
      <c r="L15" s="61" t="e">
        <f t="shared" si="0"/>
        <v>#N/A</v>
      </c>
      <c r="M15" s="62" t="s">
        <v>43</v>
      </c>
      <c r="N15" s="61" t="e">
        <f t="shared" si="1"/>
        <v>#N/A</v>
      </c>
      <c r="O15" s="61">
        <f>VLOOKUP(M15,Weight,3,FALSE)*MAX(Lists!C$6:C$11)</f>
        <v>6</v>
      </c>
      <c r="P15" s="63" t="str">
        <f t="shared" ref="P15:P23" si="9">IF(ISBLANK(K15),"",IF(OR(AND(M15="Mandatory",L15=2),AND(M15="Recommended",L15&gt;=1),AND(M15="Supporting",L15&gt;=1),K15="NA"),"PASS",IF(AND(M15="Supporting",L15&lt;0),"REVIEW","FAIL")))</f>
        <v/>
      </c>
    </row>
    <row r="16" spans="1:17" ht="35.1" customHeight="1" x14ac:dyDescent="0.25">
      <c r="A16" s="55" t="s">
        <v>141</v>
      </c>
      <c r="B16" s="56" t="s">
        <v>25</v>
      </c>
      <c r="C16" s="56" t="s">
        <v>26</v>
      </c>
      <c r="D16" s="57"/>
      <c r="E16" s="57" t="s">
        <v>28</v>
      </c>
      <c r="F16" s="57" t="s">
        <v>29</v>
      </c>
      <c r="G16" s="78" t="s">
        <v>142</v>
      </c>
      <c r="H16" s="58" t="s">
        <v>143</v>
      </c>
      <c r="I16" s="59" t="s">
        <v>144</v>
      </c>
      <c r="J16" s="60" t="s">
        <v>110</v>
      </c>
      <c r="K16" s="59"/>
      <c r="L16" s="61" t="e">
        <f t="shared" si="0"/>
        <v>#N/A</v>
      </c>
      <c r="M16" s="62" t="s">
        <v>43</v>
      </c>
      <c r="N16" s="61" t="e">
        <f t="shared" si="1"/>
        <v>#N/A</v>
      </c>
      <c r="O16" s="61">
        <f>VLOOKUP(M16,Weight,3,FALSE)*MAX(Lists!C$6:C$11)</f>
        <v>6</v>
      </c>
      <c r="P16" s="63" t="str">
        <f t="shared" si="9"/>
        <v/>
      </c>
    </row>
    <row r="17" spans="1:16" ht="35.1" customHeight="1" x14ac:dyDescent="0.25">
      <c r="A17" s="55" t="s">
        <v>145</v>
      </c>
      <c r="B17" s="56" t="s">
        <v>25</v>
      </c>
      <c r="C17" s="56" t="s">
        <v>26</v>
      </c>
      <c r="D17" s="57" t="s">
        <v>27</v>
      </c>
      <c r="E17" s="57" t="s">
        <v>28</v>
      </c>
      <c r="F17" s="57" t="s">
        <v>29</v>
      </c>
      <c r="G17" s="78" t="s">
        <v>146</v>
      </c>
      <c r="H17" s="58" t="s">
        <v>147</v>
      </c>
      <c r="I17" s="59" t="s">
        <v>148</v>
      </c>
      <c r="J17" s="60" t="s">
        <v>110</v>
      </c>
      <c r="K17" s="59"/>
      <c r="L17" s="61" t="e">
        <f t="shared" si="0"/>
        <v>#N/A</v>
      </c>
      <c r="M17" s="62" t="s">
        <v>48</v>
      </c>
      <c r="N17" s="61" t="e">
        <f t="shared" si="1"/>
        <v>#N/A</v>
      </c>
      <c r="O17" s="61">
        <f>VLOOKUP(M17,Weight,3,FALSE)*MAX(Lists!C$6:C$11)</f>
        <v>10</v>
      </c>
      <c r="P17" s="63" t="str">
        <f t="shared" si="9"/>
        <v/>
      </c>
    </row>
    <row r="18" spans="1:16" ht="50.1" customHeight="1" x14ac:dyDescent="0.25">
      <c r="A18" s="55" t="s">
        <v>149</v>
      </c>
      <c r="B18" s="56" t="s">
        <v>25</v>
      </c>
      <c r="C18" s="56" t="s">
        <v>26</v>
      </c>
      <c r="D18" s="57"/>
      <c r="E18" s="57" t="s">
        <v>28</v>
      </c>
      <c r="F18" s="57" t="s">
        <v>29</v>
      </c>
      <c r="G18" s="80" t="s">
        <v>150</v>
      </c>
      <c r="H18" s="58" t="s">
        <v>151</v>
      </c>
      <c r="I18" s="59" t="s">
        <v>152</v>
      </c>
      <c r="J18" s="60" t="s">
        <v>110</v>
      </c>
      <c r="K18" s="59"/>
      <c r="L18" s="61" t="e">
        <f t="shared" si="0"/>
        <v>#N/A</v>
      </c>
      <c r="M18" s="62" t="s">
        <v>48</v>
      </c>
      <c r="N18" s="61" t="e">
        <f t="shared" si="1"/>
        <v>#N/A</v>
      </c>
      <c r="O18" s="61">
        <f>VLOOKUP(M18,Weight,3,FALSE)*MAX(Lists!C$6:C$11)</f>
        <v>10</v>
      </c>
      <c r="P18" s="63" t="str">
        <f t="shared" si="9"/>
        <v/>
      </c>
    </row>
    <row r="19" spans="1:16" ht="20.100000000000001" customHeight="1" x14ac:dyDescent="0.25">
      <c r="A19" s="55" t="s">
        <v>153</v>
      </c>
      <c r="B19" s="56" t="s">
        <v>25</v>
      </c>
      <c r="C19" s="56" t="s">
        <v>26</v>
      </c>
      <c r="D19" s="57"/>
      <c r="E19" s="57" t="s">
        <v>28</v>
      </c>
      <c r="F19" s="57" t="s">
        <v>29</v>
      </c>
      <c r="G19" s="80" t="s">
        <v>154</v>
      </c>
      <c r="H19" s="58" t="s">
        <v>155</v>
      </c>
      <c r="I19" s="59" t="s">
        <v>89</v>
      </c>
      <c r="J19" s="60" t="s">
        <v>116</v>
      </c>
      <c r="K19" s="59"/>
      <c r="L19" s="61" t="e">
        <f t="shared" si="0"/>
        <v>#N/A</v>
      </c>
      <c r="M19" s="62" t="s">
        <v>48</v>
      </c>
      <c r="N19" s="61" t="e">
        <f t="shared" si="1"/>
        <v>#N/A</v>
      </c>
      <c r="O19" s="61">
        <f>VLOOKUP(M19,Weight,3,FALSE)*MAX(Lists!C$6:C$11)</f>
        <v>10</v>
      </c>
      <c r="P19" s="63" t="str">
        <f t="shared" si="9"/>
        <v/>
      </c>
    </row>
    <row r="20" spans="1:16" ht="20.100000000000001" customHeight="1" x14ac:dyDescent="0.25">
      <c r="A20" s="55" t="s">
        <v>156</v>
      </c>
      <c r="B20" s="56" t="s">
        <v>25</v>
      </c>
      <c r="C20" s="56" t="s">
        <v>26</v>
      </c>
      <c r="D20" s="57"/>
      <c r="E20" s="57" t="s">
        <v>28</v>
      </c>
      <c r="F20" s="57" t="s">
        <v>29</v>
      </c>
      <c r="G20" s="80" t="s">
        <v>157</v>
      </c>
      <c r="H20" s="58" t="s">
        <v>158</v>
      </c>
      <c r="I20" s="59" t="s">
        <v>94</v>
      </c>
      <c r="J20" s="60" t="s">
        <v>116</v>
      </c>
      <c r="K20" s="59"/>
      <c r="L20" s="61" t="e">
        <f t="shared" si="0"/>
        <v>#N/A</v>
      </c>
      <c r="M20" s="62" t="s">
        <v>48</v>
      </c>
      <c r="N20" s="61" t="e">
        <f t="shared" si="1"/>
        <v>#N/A</v>
      </c>
      <c r="O20" s="61">
        <f>VLOOKUP(M20,Weight,3,FALSE)*MAX(Lists!C$6:C$11)</f>
        <v>10</v>
      </c>
      <c r="P20" s="63" t="str">
        <f t="shared" si="9"/>
        <v/>
      </c>
    </row>
    <row r="21" spans="1:16" ht="35.1" customHeight="1" x14ac:dyDescent="0.25">
      <c r="A21" s="55" t="s">
        <v>159</v>
      </c>
      <c r="B21" s="56" t="s">
        <v>25</v>
      </c>
      <c r="C21" s="56" t="s">
        <v>26</v>
      </c>
      <c r="D21" s="57" t="s">
        <v>27</v>
      </c>
      <c r="E21" s="57"/>
      <c r="F21" s="57"/>
      <c r="G21" s="78" t="s">
        <v>160</v>
      </c>
      <c r="H21" s="58" t="s">
        <v>161</v>
      </c>
      <c r="I21" s="59" t="s">
        <v>162</v>
      </c>
      <c r="J21" s="60" t="s">
        <v>19</v>
      </c>
      <c r="K21" s="59"/>
      <c r="L21" s="61" t="e">
        <f t="shared" ref="L21" si="10">VLOOKUP(K21,Points,3,FALSE)</f>
        <v>#N/A</v>
      </c>
      <c r="M21" s="62" t="s">
        <v>48</v>
      </c>
      <c r="N21" s="61" t="e">
        <f t="shared" ref="N21" si="11">VLOOKUP(M21,Weight,3,FALSE)*L21</f>
        <v>#N/A</v>
      </c>
      <c r="O21" s="61">
        <f>VLOOKUP(M21,Weight,3,FALSE)*MAX(Lists!C$6:C$11)</f>
        <v>10</v>
      </c>
      <c r="P21" s="63" t="str">
        <f t="shared" si="9"/>
        <v/>
      </c>
    </row>
    <row r="22" spans="1:16" ht="35.1" customHeight="1" x14ac:dyDescent="0.25">
      <c r="A22" s="55" t="s">
        <v>163</v>
      </c>
      <c r="B22" s="56" t="s">
        <v>25</v>
      </c>
      <c r="C22" s="56" t="s">
        <v>26</v>
      </c>
      <c r="D22" s="57"/>
      <c r="E22" s="57" t="s">
        <v>28</v>
      </c>
      <c r="F22" s="57" t="s">
        <v>29</v>
      </c>
      <c r="G22" s="78" t="s">
        <v>160</v>
      </c>
      <c r="H22" s="58" t="s">
        <v>164</v>
      </c>
      <c r="I22" s="59" t="s">
        <v>165</v>
      </c>
      <c r="J22" s="60" t="s">
        <v>116</v>
      </c>
      <c r="K22" s="59"/>
      <c r="L22" s="61" t="e">
        <f t="shared" ref="L22" si="12">VLOOKUP(K22,Points,3,FALSE)</f>
        <v>#N/A</v>
      </c>
      <c r="M22" s="62" t="s">
        <v>48</v>
      </c>
      <c r="N22" s="61" t="e">
        <f t="shared" ref="N22" si="13">VLOOKUP(M22,Weight,3,FALSE)*L22</f>
        <v>#N/A</v>
      </c>
      <c r="O22" s="61">
        <f>VLOOKUP(M22,Weight,3,FALSE)*MAX(Lists!C$6:C$11)</f>
        <v>10</v>
      </c>
      <c r="P22" s="63" t="str">
        <f t="shared" ref="P22" si="14">IF(ISBLANK(K22),"",IF(OR(AND(M22="Mandatory",L22=2),AND(M22="Recommended",L22&gt;=1),AND(M22="Supporting",L22&gt;=1),K22="NA"),"PASS",IF(AND(M22="Supporting",L22&lt;0),"REVIEW","FAIL")))</f>
        <v/>
      </c>
    </row>
    <row r="23" spans="1:16" ht="65.099999999999994" customHeight="1" x14ac:dyDescent="0.25">
      <c r="A23" s="55" t="s">
        <v>166</v>
      </c>
      <c r="B23" s="56" t="s">
        <v>25</v>
      </c>
      <c r="C23" s="56" t="s">
        <v>26</v>
      </c>
      <c r="D23" s="57" t="s">
        <v>27</v>
      </c>
      <c r="E23" s="57"/>
      <c r="F23" s="57"/>
      <c r="G23" s="80" t="s">
        <v>105</v>
      </c>
      <c r="H23" s="58" t="s">
        <v>106</v>
      </c>
      <c r="I23" s="59" t="s">
        <v>107</v>
      </c>
      <c r="J23" s="60" t="s">
        <v>110</v>
      </c>
      <c r="K23" s="59"/>
      <c r="L23" s="61" t="e">
        <f t="shared" si="0"/>
        <v>#N/A</v>
      </c>
      <c r="M23" s="62" t="s">
        <v>43</v>
      </c>
      <c r="N23" s="61" t="e">
        <f t="shared" si="1"/>
        <v>#N/A</v>
      </c>
      <c r="O23" s="61">
        <f>VLOOKUP(M23,Weight,3,FALSE)*MAX(Lists!C$6:C$11)</f>
        <v>6</v>
      </c>
      <c r="P23" s="63" t="str">
        <f t="shared" si="9"/>
        <v/>
      </c>
    </row>
    <row r="24" spans="1:16" x14ac:dyDescent="0.25">
      <c r="A24" s="17"/>
    </row>
    <row r="25" spans="1:16" x14ac:dyDescent="0.25">
      <c r="A25" s="17"/>
    </row>
    <row r="26" spans="1:16" x14ac:dyDescent="0.25">
      <c r="A26" s="17"/>
      <c r="H26" s="15"/>
      <c r="I26" s="15"/>
    </row>
    <row r="27" spans="1:16" x14ac:dyDescent="0.25">
      <c r="G27" s="85"/>
      <c r="H27" s="15"/>
      <c r="I27" s="15"/>
    </row>
    <row r="28" spans="1:16" x14ac:dyDescent="0.25">
      <c r="H28" s="15"/>
      <c r="I28" s="15"/>
    </row>
  </sheetData>
  <sheetProtection autoFilter="0"/>
  <autoFilter ref="A7:P23" xr:uid="{5CDB80F2-8027-49D1-AA3C-2E7DEB11CBAE}"/>
  <phoneticPr fontId="4" type="noConversion"/>
  <conditionalFormatting sqref="P8 P16:P20 P23">
    <cfRule type="cellIs" dxfId="130" priority="43" operator="equal">
      <formula>"FAIL"</formula>
    </cfRule>
    <cfRule type="cellIs" dxfId="129" priority="44" operator="equal">
      <formula>"REVIEW"</formula>
    </cfRule>
    <cfRule type="cellIs" dxfId="128" priority="45" operator="equal">
      <formula>"PASS"</formula>
    </cfRule>
  </conditionalFormatting>
  <conditionalFormatting sqref="P10">
    <cfRule type="cellIs" dxfId="127" priority="40" operator="equal">
      <formula>"FAIL"</formula>
    </cfRule>
    <cfRule type="cellIs" dxfId="126" priority="41" operator="equal">
      <formula>"REVIEW"</formula>
    </cfRule>
    <cfRule type="cellIs" dxfId="125" priority="42" operator="equal">
      <formula>"PASS"</formula>
    </cfRule>
  </conditionalFormatting>
  <conditionalFormatting sqref="P15">
    <cfRule type="cellIs" dxfId="124" priority="31" operator="equal">
      <formula>"FAIL"</formula>
    </cfRule>
    <cfRule type="cellIs" dxfId="123" priority="32" operator="equal">
      <formula>"REVIEW"</formula>
    </cfRule>
    <cfRule type="cellIs" dxfId="122" priority="33" operator="equal">
      <formula>"PASS"</formula>
    </cfRule>
  </conditionalFormatting>
  <conditionalFormatting sqref="P11">
    <cfRule type="cellIs" dxfId="121" priority="25" operator="equal">
      <formula>"FAIL"</formula>
    </cfRule>
    <cfRule type="cellIs" dxfId="120" priority="26" operator="equal">
      <formula>"REVIEW"</formula>
    </cfRule>
    <cfRule type="cellIs" dxfId="119" priority="27" operator="equal">
      <formula>"PASS"</formula>
    </cfRule>
  </conditionalFormatting>
  <conditionalFormatting sqref="P14">
    <cfRule type="cellIs" dxfId="118" priority="22" operator="equal">
      <formula>"FAIL"</formula>
    </cfRule>
    <cfRule type="cellIs" dxfId="117" priority="23" operator="equal">
      <formula>"REVIEW"</formula>
    </cfRule>
    <cfRule type="cellIs" dxfId="116" priority="24" operator="equal">
      <formula>"PASS"</formula>
    </cfRule>
  </conditionalFormatting>
  <conditionalFormatting sqref="P13">
    <cfRule type="cellIs" dxfId="115" priority="19" operator="equal">
      <formula>"FAIL"</formula>
    </cfRule>
    <cfRule type="cellIs" dxfId="114" priority="20" operator="equal">
      <formula>"REVIEW"</formula>
    </cfRule>
    <cfRule type="cellIs" dxfId="113" priority="21" operator="equal">
      <formula>"PASS"</formula>
    </cfRule>
  </conditionalFormatting>
  <conditionalFormatting sqref="P12">
    <cfRule type="cellIs" dxfId="112" priority="16" operator="equal">
      <formula>"FAIL"</formula>
    </cfRule>
    <cfRule type="cellIs" dxfId="111" priority="17" operator="equal">
      <formula>"REVIEW"</formula>
    </cfRule>
    <cfRule type="cellIs" dxfId="110" priority="18" operator="equal">
      <formula>"PASS"</formula>
    </cfRule>
  </conditionalFormatting>
  <conditionalFormatting sqref="P9">
    <cfRule type="cellIs" dxfId="109" priority="13" operator="equal">
      <formula>"FAIL"</formula>
    </cfRule>
    <cfRule type="cellIs" dxfId="108" priority="14" operator="equal">
      <formula>"REVIEW"</formula>
    </cfRule>
    <cfRule type="cellIs" dxfId="107" priority="15" operator="equal">
      <formula>"PASS"</formula>
    </cfRule>
  </conditionalFormatting>
  <conditionalFormatting sqref="P22">
    <cfRule type="cellIs" dxfId="106" priority="10" operator="equal">
      <formula>"FAIL"</formula>
    </cfRule>
    <cfRule type="cellIs" dxfId="105" priority="11" operator="equal">
      <formula>"REVIEW"</formula>
    </cfRule>
    <cfRule type="cellIs" dxfId="104" priority="12" operator="equal">
      <formula>"PASS"</formula>
    </cfRule>
  </conditionalFormatting>
  <conditionalFormatting sqref="P21">
    <cfRule type="cellIs" dxfId="103" priority="7" operator="equal">
      <formula>"FAIL"</formula>
    </cfRule>
    <cfRule type="cellIs" dxfId="102" priority="8" operator="equal">
      <formula>"REVIEW"</formula>
    </cfRule>
    <cfRule type="cellIs" dxfId="101" priority="9" operator="equal">
      <formula>"PASS"</formula>
    </cfRule>
  </conditionalFormatting>
  <conditionalFormatting sqref="H5:I5">
    <cfRule type="containsText" dxfId="100" priority="4" operator="containsText" text="rework">
      <formula>NOT(ISERROR(SEARCH("rework",H5)))</formula>
    </cfRule>
    <cfRule type="containsText" dxfId="99" priority="5" operator="containsText" text="minimum">
      <formula>NOT(ISERROR(SEARCH("minimum",H5)))</formula>
    </cfRule>
    <cfRule type="containsText" dxfId="98" priority="6" operator="containsText" text="passed">
      <formula>NOT(ISERROR(SEARCH("passed",H5)))</formula>
    </cfRule>
  </conditionalFormatting>
  <conditionalFormatting sqref="H4:I4">
    <cfRule type="containsText" dxfId="97" priority="1" operator="containsText" text="rework">
      <formula>NOT(ISERROR(SEARCH("rework",H4)))</formula>
    </cfRule>
    <cfRule type="containsText" dxfId="96" priority="2" operator="containsText" text="minimum">
      <formula>NOT(ISERROR(SEARCH("minimum",H4)))</formula>
    </cfRule>
    <cfRule type="containsText" dxfId="95" priority="3" operator="containsText" text="passed">
      <formula>NOT(ISERROR(SEARCH("passed",H4)))</formula>
    </cfRule>
  </conditionalFormatting>
  <pageMargins left="0.7" right="0.7" top="0.75" bottom="0.75" header="0.3" footer="0.3"/>
  <legacyDrawing r:id="rId1"/>
  <extLst>
    <ext xmlns:x14="http://schemas.microsoft.com/office/spreadsheetml/2009/9/main" uri="{CCE6A557-97BC-4b89-ADB6-D9C93CAAB3DF}">
      <x14:dataValidations xmlns:xm="http://schemas.microsoft.com/office/excel/2006/main" disablePrompts="1" count="2">
        <x14:dataValidation type="list" allowBlank="1" showInputMessage="1" showErrorMessage="1" xr:uid="{E282C40B-4F14-4557-97AF-09C5AEB233D0}">
          <x14:formula1>
            <xm:f>Lists!$A$14:$A$16</xm:f>
          </x14:formula1>
          <xm:sqref>M8:M23</xm:sqref>
        </x14:dataValidation>
        <x14:dataValidation type="list" showInputMessage="1" showErrorMessage="1" xr:uid="{4EB7094C-927F-45F2-B545-1270FEA89340}">
          <x14:formula1>
            <xm:f>Lists!$A$6:$A$11</xm:f>
          </x14:formula1>
          <xm:sqref>K8:K23</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B940D1-219C-4369-9FA7-8396D327E483}">
  <sheetPr>
    <tabColor rgb="FFFFFF99"/>
  </sheetPr>
  <dimension ref="A1:Q11"/>
  <sheetViews>
    <sheetView zoomScaleNormal="100" workbookViewId="0">
      <pane ySplit="7" topLeftCell="A8" activePane="bottomLeft" state="frozen"/>
      <selection activeCell="A8" sqref="A8"/>
      <selection pane="bottomLeft" activeCell="A8" sqref="A8"/>
    </sheetView>
  </sheetViews>
  <sheetFormatPr defaultRowHeight="12.75" x14ac:dyDescent="0.25"/>
  <cols>
    <col min="1" max="1" width="10.7109375" style="9" customWidth="1"/>
    <col min="2" max="6" width="5.7109375" style="9" customWidth="1"/>
    <col min="7" max="7" width="50.7109375" style="15" customWidth="1"/>
    <col min="8" max="8" width="80.7109375" style="9" customWidth="1"/>
    <col min="9" max="10" width="30.7109375" style="9" customWidth="1"/>
    <col min="11" max="11" width="18.7109375" style="17" customWidth="1"/>
    <col min="12" max="15" width="10.7109375" style="9" hidden="1" customWidth="1"/>
    <col min="16" max="16" width="15.7109375" style="17" customWidth="1"/>
    <col min="17" max="16384" width="9.140625" style="9"/>
  </cols>
  <sheetData>
    <row r="1" spans="1:17" s="1" customFormat="1" ht="18" x14ac:dyDescent="0.25">
      <c r="H1" s="89" t="s">
        <v>454</v>
      </c>
      <c r="I1" s="2"/>
      <c r="K1" s="39"/>
      <c r="L1" s="40"/>
      <c r="P1" s="39"/>
      <c r="Q1" s="40"/>
    </row>
    <row r="2" spans="1:17" s="1" customFormat="1" x14ac:dyDescent="0.25">
      <c r="K2" s="39"/>
      <c r="L2" s="40"/>
      <c r="N2" s="1" t="s">
        <v>14</v>
      </c>
      <c r="O2" s="40" t="s">
        <v>15</v>
      </c>
      <c r="P2" s="39"/>
      <c r="Q2" s="40"/>
    </row>
    <row r="3" spans="1:17" s="1" customFormat="1" x14ac:dyDescent="0.25">
      <c r="H3" s="41" t="s">
        <v>62</v>
      </c>
      <c r="I3" s="41"/>
      <c r="J3" s="16" t="s">
        <v>17</v>
      </c>
      <c r="K3" s="39"/>
      <c r="L3" s="40"/>
      <c r="M3" s="40" t="s">
        <v>18</v>
      </c>
      <c r="N3" s="42" t="e">
        <f>SUM(N8:N11)</f>
        <v>#N/A</v>
      </c>
      <c r="O3" s="43">
        <f>SUM(O8:O11)</f>
        <v>28</v>
      </c>
      <c r="P3" s="39"/>
      <c r="Q3" s="40"/>
    </row>
    <row r="4" spans="1:17" s="1" customFormat="1" x14ac:dyDescent="0.25">
      <c r="H4" s="44" t="str">
        <f>IF(COUNTIF(P8:P11,"FAIL")&gt;0,"Rework required before approval",IF(COUNTIF(P8:P11,"REVIEW")&gt;0,"Minimum criteria met but would benefit from added work","Review passed"))</f>
        <v>Review passed</v>
      </c>
      <c r="I4" s="41"/>
      <c r="J4" s="17" t="s">
        <v>110</v>
      </c>
      <c r="K4" s="39"/>
      <c r="L4" s="40"/>
      <c r="M4" s="40" t="s">
        <v>20</v>
      </c>
      <c r="N4" s="45" t="e">
        <f>AVERAGE(N8:N11)</f>
        <v>#N/A</v>
      </c>
      <c r="O4" s="46">
        <f>AVERAGE(O8:O11)</f>
        <v>7</v>
      </c>
      <c r="P4" s="39"/>
      <c r="Q4" s="40"/>
    </row>
    <row r="5" spans="1:17" s="1" customFormat="1" x14ac:dyDescent="0.25">
      <c r="G5" s="47"/>
      <c r="H5" s="41"/>
      <c r="I5" s="41"/>
      <c r="K5" s="39"/>
      <c r="L5" s="40"/>
      <c r="M5" s="39" t="s">
        <v>21</v>
      </c>
      <c r="N5" s="48" t="e">
        <f>N4/O4</f>
        <v>#N/A</v>
      </c>
      <c r="O5" s="40"/>
      <c r="P5" s="39"/>
      <c r="Q5" s="40"/>
    </row>
    <row r="6" spans="1:17" s="40" customFormat="1" x14ac:dyDescent="0.25">
      <c r="B6" s="49" t="s">
        <v>22</v>
      </c>
      <c r="C6" s="50"/>
      <c r="D6" s="51"/>
      <c r="E6" s="52" t="s">
        <v>23</v>
      </c>
      <c r="F6" s="51"/>
      <c r="G6" s="1"/>
      <c r="H6" s="1"/>
      <c r="I6" s="1"/>
      <c r="K6" s="39"/>
      <c r="P6" s="39"/>
    </row>
    <row r="7" spans="1:17" s="15" customFormat="1" ht="20.100000000000001" customHeight="1" x14ac:dyDescent="0.25">
      <c r="A7" s="3" t="s">
        <v>24</v>
      </c>
      <c r="B7" s="53" t="s">
        <v>25</v>
      </c>
      <c r="C7" s="53" t="s">
        <v>26</v>
      </c>
      <c r="D7" s="53" t="s">
        <v>27</v>
      </c>
      <c r="E7" s="53" t="s">
        <v>28</v>
      </c>
      <c r="F7" s="53" t="s">
        <v>29</v>
      </c>
      <c r="G7" s="3" t="s">
        <v>30</v>
      </c>
      <c r="H7" s="3" t="s">
        <v>31</v>
      </c>
      <c r="I7" s="3" t="s">
        <v>32</v>
      </c>
      <c r="J7" s="3" t="s">
        <v>33</v>
      </c>
      <c r="K7" s="26" t="s">
        <v>34</v>
      </c>
      <c r="L7" s="25" t="s">
        <v>18</v>
      </c>
      <c r="M7" s="25" t="s">
        <v>35</v>
      </c>
      <c r="N7" s="25" t="s">
        <v>36</v>
      </c>
      <c r="O7" s="25" t="s">
        <v>37</v>
      </c>
      <c r="P7" s="26" t="s">
        <v>38</v>
      </c>
      <c r="Q7" s="71"/>
    </row>
    <row r="8" spans="1:17" ht="65.099999999999994" customHeight="1" x14ac:dyDescent="0.25">
      <c r="A8" s="55" t="s">
        <v>167</v>
      </c>
      <c r="B8" s="68" t="s">
        <v>25</v>
      </c>
      <c r="C8" s="68" t="s">
        <v>26</v>
      </c>
      <c r="D8" s="68" t="s">
        <v>27</v>
      </c>
      <c r="E8" s="68" t="s">
        <v>28</v>
      </c>
      <c r="F8" s="68" t="s">
        <v>29</v>
      </c>
      <c r="G8" s="78" t="s">
        <v>168</v>
      </c>
      <c r="H8" s="58" t="s">
        <v>169</v>
      </c>
      <c r="I8" s="59" t="s">
        <v>170</v>
      </c>
      <c r="J8" s="60" t="s">
        <v>171</v>
      </c>
      <c r="K8" s="59"/>
      <c r="L8" s="61" t="e">
        <f t="shared" ref="L8" si="0">VLOOKUP(K8,Points,3,FALSE)</f>
        <v>#N/A</v>
      </c>
      <c r="M8" s="62" t="s">
        <v>43</v>
      </c>
      <c r="N8" s="61" t="e">
        <f t="shared" ref="N8" si="1">VLOOKUP(M8,Weight,3,FALSE)*L8</f>
        <v>#N/A</v>
      </c>
      <c r="O8" s="61">
        <f>VLOOKUP(M8,Weight,3,FALSE)*MAX(Lists!C$6:C$11)</f>
        <v>6</v>
      </c>
      <c r="P8" s="63" t="str">
        <f t="shared" ref="P8:P11" si="2">IF(ISBLANK(K8),"",IF(OR(AND(M8="Mandatory",L8=2),AND(M8="Recommended",L8&gt;=1),AND(M8="Supporting",L8&gt;=1),K8="NA"),"PASS",IF(AND(M8="Supporting",L8&lt;0),"REVIEW","FAIL")))</f>
        <v/>
      </c>
    </row>
    <row r="9" spans="1:17" ht="50.1" customHeight="1" x14ac:dyDescent="0.25">
      <c r="A9" s="55" t="s">
        <v>172</v>
      </c>
      <c r="B9" s="68" t="s">
        <v>25</v>
      </c>
      <c r="C9" s="68" t="s">
        <v>26</v>
      </c>
      <c r="D9" s="68" t="s">
        <v>27</v>
      </c>
      <c r="E9" s="68" t="s">
        <v>28</v>
      </c>
      <c r="F9" s="68" t="s">
        <v>29</v>
      </c>
      <c r="G9" s="78" t="s">
        <v>173</v>
      </c>
      <c r="H9" s="58" t="s">
        <v>174</v>
      </c>
      <c r="I9" s="59" t="s">
        <v>175</v>
      </c>
      <c r="J9" s="60" t="s">
        <v>176</v>
      </c>
      <c r="K9" s="59"/>
      <c r="L9" s="61" t="e">
        <f t="shared" ref="L9:L11" si="3">VLOOKUP(K9,Points,3,FALSE)</f>
        <v>#N/A</v>
      </c>
      <c r="M9" s="62" t="s">
        <v>109</v>
      </c>
      <c r="N9" s="61" t="e">
        <f t="shared" ref="N9:N11" si="4">VLOOKUP(M9,Weight,3,FALSE)*L9</f>
        <v>#N/A</v>
      </c>
      <c r="O9" s="61">
        <f>VLOOKUP(M9,Weight,3,FALSE)*MAX(Lists!C$6:C$11)</f>
        <v>2</v>
      </c>
      <c r="P9" s="63" t="str">
        <f t="shared" si="2"/>
        <v/>
      </c>
    </row>
    <row r="10" spans="1:17" ht="50.1" customHeight="1" x14ac:dyDescent="0.25">
      <c r="A10" s="55" t="s">
        <v>177</v>
      </c>
      <c r="B10" s="68" t="s">
        <v>25</v>
      </c>
      <c r="C10" s="68" t="s">
        <v>26</v>
      </c>
      <c r="D10" s="68" t="s">
        <v>27</v>
      </c>
      <c r="E10" s="68" t="s">
        <v>28</v>
      </c>
      <c r="F10" s="68" t="s">
        <v>29</v>
      </c>
      <c r="G10" s="78" t="s">
        <v>178</v>
      </c>
      <c r="H10" s="58" t="s">
        <v>179</v>
      </c>
      <c r="I10" s="59" t="s">
        <v>180</v>
      </c>
      <c r="J10" s="60" t="s">
        <v>110</v>
      </c>
      <c r="K10" s="59"/>
      <c r="L10" s="61" t="e">
        <f t="shared" si="3"/>
        <v>#N/A</v>
      </c>
      <c r="M10" s="62" t="s">
        <v>48</v>
      </c>
      <c r="N10" s="61" t="e">
        <f t="shared" si="4"/>
        <v>#N/A</v>
      </c>
      <c r="O10" s="61">
        <f>VLOOKUP(M10,Weight,3,FALSE)*MAX(Lists!C$6:C$11)</f>
        <v>10</v>
      </c>
      <c r="P10" s="63" t="str">
        <f t="shared" si="2"/>
        <v/>
      </c>
    </row>
    <row r="11" spans="1:17" ht="50.1" customHeight="1" x14ac:dyDescent="0.25">
      <c r="A11" s="55" t="s">
        <v>181</v>
      </c>
      <c r="B11" s="68"/>
      <c r="C11" s="68" t="s">
        <v>26</v>
      </c>
      <c r="D11" s="68" t="s">
        <v>27</v>
      </c>
      <c r="E11" s="68" t="s">
        <v>28</v>
      </c>
      <c r="F11" s="68" t="s">
        <v>29</v>
      </c>
      <c r="G11" s="78" t="s">
        <v>182</v>
      </c>
      <c r="H11" s="58" t="s">
        <v>183</v>
      </c>
      <c r="I11" s="59" t="s">
        <v>184</v>
      </c>
      <c r="J11" s="60" t="s">
        <v>185</v>
      </c>
      <c r="K11" s="59"/>
      <c r="L11" s="61" t="e">
        <f t="shared" si="3"/>
        <v>#N/A</v>
      </c>
      <c r="M11" s="62" t="s">
        <v>48</v>
      </c>
      <c r="N11" s="61" t="e">
        <f t="shared" si="4"/>
        <v>#N/A</v>
      </c>
      <c r="O11" s="61">
        <f>VLOOKUP(M11,Weight,3,FALSE)*MAX(Lists!C$6:C$11)</f>
        <v>10</v>
      </c>
      <c r="P11" s="63" t="str">
        <f t="shared" si="2"/>
        <v/>
      </c>
    </row>
  </sheetData>
  <sheetProtection autoFilter="0"/>
  <autoFilter ref="A7:P11" xr:uid="{C1B359F5-9CFD-44E1-A996-22452F526835}"/>
  <phoneticPr fontId="4" type="noConversion"/>
  <conditionalFormatting sqref="P8">
    <cfRule type="cellIs" dxfId="94" priority="33" operator="equal">
      <formula>"FAIL"</formula>
    </cfRule>
    <cfRule type="cellIs" dxfId="93" priority="34" operator="equal">
      <formula>"REVIEW"</formula>
    </cfRule>
    <cfRule type="cellIs" dxfId="92" priority="35" operator="equal">
      <formula>"PASS"</formula>
    </cfRule>
  </conditionalFormatting>
  <conditionalFormatting sqref="P9">
    <cfRule type="cellIs" dxfId="91" priority="30" operator="equal">
      <formula>"FAIL"</formula>
    </cfRule>
    <cfRule type="cellIs" dxfId="90" priority="31" operator="equal">
      <formula>"REVIEW"</formula>
    </cfRule>
    <cfRule type="cellIs" dxfId="89" priority="32" operator="equal">
      <formula>"PASS"</formula>
    </cfRule>
  </conditionalFormatting>
  <conditionalFormatting sqref="P10">
    <cfRule type="cellIs" dxfId="88" priority="15" operator="equal">
      <formula>"FAIL"</formula>
    </cfRule>
    <cfRule type="cellIs" dxfId="87" priority="16" operator="equal">
      <formula>"REVIEW"</formula>
    </cfRule>
    <cfRule type="cellIs" dxfId="86" priority="17" operator="equal">
      <formula>"PASS"</formula>
    </cfRule>
  </conditionalFormatting>
  <conditionalFormatting sqref="P11">
    <cfRule type="cellIs" dxfId="85" priority="9" operator="equal">
      <formula>"FAIL"</formula>
    </cfRule>
    <cfRule type="cellIs" dxfId="84" priority="10" operator="equal">
      <formula>"REVIEW"</formula>
    </cfRule>
    <cfRule type="cellIs" dxfId="83" priority="11" operator="equal">
      <formula>"PASS"</formula>
    </cfRule>
  </conditionalFormatting>
  <conditionalFormatting sqref="B8:C11">
    <cfRule type="notContainsBlanks" dxfId="82" priority="43">
      <formula>LEN(TRIM(B8))&gt;0</formula>
    </cfRule>
  </conditionalFormatting>
  <conditionalFormatting sqref="D8:F11">
    <cfRule type="notContainsBlanks" dxfId="81" priority="44">
      <formula>LEN(TRIM(D8))&gt;0</formula>
    </cfRule>
  </conditionalFormatting>
  <conditionalFormatting sqref="H5:I5">
    <cfRule type="containsText" dxfId="80" priority="4" operator="containsText" text="rework">
      <formula>NOT(ISERROR(SEARCH("rework",H5)))</formula>
    </cfRule>
    <cfRule type="containsText" dxfId="79" priority="5" operator="containsText" text="minimum">
      <formula>NOT(ISERROR(SEARCH("minimum",H5)))</formula>
    </cfRule>
    <cfRule type="containsText" dxfId="78" priority="6" operator="containsText" text="passed">
      <formula>NOT(ISERROR(SEARCH("passed",H5)))</formula>
    </cfRule>
  </conditionalFormatting>
  <conditionalFormatting sqref="H4:I4">
    <cfRule type="containsText" dxfId="77" priority="1" operator="containsText" text="rework">
      <formula>NOT(ISERROR(SEARCH("rework",H4)))</formula>
    </cfRule>
    <cfRule type="containsText" dxfId="76" priority="2" operator="containsText" text="minimum">
      <formula>NOT(ISERROR(SEARCH("minimum",H4)))</formula>
    </cfRule>
    <cfRule type="containsText" dxfId="75" priority="3" operator="containsText" text="passed">
      <formula>NOT(ISERROR(SEARCH("passed",H4)))</formula>
    </cfRule>
  </conditionalFormatting>
  <pageMargins left="0.7" right="0.7" top="0.75" bottom="0.75" header="0.3" footer="0.3"/>
  <legacyDrawing r:id="rId1"/>
  <extLst>
    <ext xmlns:x14="http://schemas.microsoft.com/office/spreadsheetml/2009/9/main" uri="{CCE6A557-97BC-4b89-ADB6-D9C93CAAB3DF}">
      <x14:dataValidations xmlns:xm="http://schemas.microsoft.com/office/excel/2006/main" count="2">
        <x14:dataValidation type="list" allowBlank="1" showInputMessage="1" showErrorMessage="1" xr:uid="{066CF5E1-8D52-4375-BA92-1880C0C03D87}">
          <x14:formula1>
            <xm:f>Lists!$A$14:$A$16</xm:f>
          </x14:formula1>
          <xm:sqref>M8:M11</xm:sqref>
        </x14:dataValidation>
        <x14:dataValidation type="list" showInputMessage="1" showErrorMessage="1" xr:uid="{16876C02-03F9-45C4-BD37-4BB0E49B9B4D}">
          <x14:formula1>
            <xm:f>Lists!$A$6:$A$11</xm:f>
          </x14:formula1>
          <xm:sqref>K8:K11</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B71D41-6E02-4798-910C-CB87FF39F3D0}">
  <sheetPr>
    <tabColor theme="5" tint="0.59999389629810485"/>
  </sheetPr>
  <dimension ref="A1:Q43"/>
  <sheetViews>
    <sheetView zoomScaleNormal="100" workbookViewId="0">
      <pane ySplit="7" topLeftCell="A8" activePane="bottomLeft" state="frozen"/>
      <selection activeCell="A8" sqref="A8"/>
      <selection pane="bottomLeft" activeCell="A8" sqref="A8"/>
    </sheetView>
  </sheetViews>
  <sheetFormatPr defaultRowHeight="12.75" x14ac:dyDescent="0.25"/>
  <cols>
    <col min="1" max="1" width="10.7109375" style="9" customWidth="1"/>
    <col min="2" max="6" width="5.7109375" style="9" customWidth="1"/>
    <col min="7" max="7" width="50.7109375" style="15" customWidth="1"/>
    <col min="8" max="8" width="80.7109375" style="9" customWidth="1"/>
    <col min="9" max="10" width="30.7109375" style="9" customWidth="1"/>
    <col min="11" max="11" width="18.7109375" style="17" customWidth="1"/>
    <col min="12" max="15" width="10.7109375" style="9" hidden="1" customWidth="1"/>
    <col min="16" max="16" width="15.7109375" style="17" customWidth="1"/>
    <col min="17" max="16384" width="9.140625" style="9"/>
  </cols>
  <sheetData>
    <row r="1" spans="1:17" s="1" customFormat="1" ht="18" x14ac:dyDescent="0.25">
      <c r="H1" s="89" t="s">
        <v>453</v>
      </c>
      <c r="I1" s="2"/>
      <c r="K1" s="39"/>
      <c r="L1" s="40"/>
      <c r="P1" s="39"/>
      <c r="Q1" s="40"/>
    </row>
    <row r="2" spans="1:17" s="1" customFormat="1" x14ac:dyDescent="0.25">
      <c r="K2" s="39"/>
      <c r="L2" s="40"/>
      <c r="N2" s="1" t="s">
        <v>14</v>
      </c>
      <c r="O2" s="40" t="s">
        <v>15</v>
      </c>
      <c r="P2" s="39"/>
      <c r="Q2" s="40"/>
    </row>
    <row r="3" spans="1:17" s="1" customFormat="1" x14ac:dyDescent="0.25">
      <c r="H3" s="41" t="s">
        <v>62</v>
      </c>
      <c r="I3" s="41"/>
      <c r="J3" s="16" t="s">
        <v>63</v>
      </c>
      <c r="K3" s="39"/>
      <c r="L3" s="40"/>
      <c r="M3" s="40" t="s">
        <v>18</v>
      </c>
      <c r="N3" s="42" t="e">
        <f>SUM(N9:N43)</f>
        <v>#N/A</v>
      </c>
      <c r="O3" s="43">
        <f>SUM(O9:O43)</f>
        <v>238</v>
      </c>
      <c r="P3" s="39"/>
      <c r="Q3" s="40"/>
    </row>
    <row r="4" spans="1:17" s="1" customFormat="1" x14ac:dyDescent="0.25">
      <c r="H4" s="44" t="str">
        <f>IF(COUNTIF(P9:P43,"FAIL")&gt;0,"Rework required before approval",IF(COUNTIF(P9:P43,"REVIEW")&gt;0,"Minimum criteria met but would benefit from added work","Gate passed"))</f>
        <v>Gate passed</v>
      </c>
      <c r="I4" s="41"/>
      <c r="J4" s="17" t="s">
        <v>185</v>
      </c>
      <c r="K4" s="39"/>
      <c r="L4" s="40"/>
      <c r="M4" s="40" t="s">
        <v>20</v>
      </c>
      <c r="N4" s="45" t="e">
        <f>AVERAGE(N9:N43)</f>
        <v>#N/A</v>
      </c>
      <c r="O4" s="46">
        <f>AVERAGE(O9:O43)</f>
        <v>7.2121212121212119</v>
      </c>
      <c r="P4" s="39"/>
      <c r="Q4" s="40"/>
    </row>
    <row r="5" spans="1:17" s="1" customFormat="1" x14ac:dyDescent="0.25">
      <c r="G5" s="47"/>
      <c r="H5" s="41"/>
      <c r="I5" s="41"/>
      <c r="K5" s="39"/>
      <c r="L5" s="40"/>
      <c r="M5" s="39" t="s">
        <v>21</v>
      </c>
      <c r="N5" s="48" t="e">
        <f>N4/O4</f>
        <v>#N/A</v>
      </c>
      <c r="O5" s="40"/>
      <c r="P5" s="39"/>
      <c r="Q5" s="40"/>
    </row>
    <row r="6" spans="1:17" s="40" customFormat="1" x14ac:dyDescent="0.25">
      <c r="B6" s="49" t="s">
        <v>22</v>
      </c>
      <c r="C6" s="50"/>
      <c r="D6" s="51"/>
      <c r="E6" s="52" t="s">
        <v>23</v>
      </c>
      <c r="F6" s="51"/>
      <c r="G6" s="1"/>
      <c r="H6" s="1"/>
      <c r="I6" s="1"/>
      <c r="K6" s="39"/>
      <c r="P6" s="39"/>
    </row>
    <row r="7" spans="1:17" s="15" customFormat="1" ht="20.100000000000001" customHeight="1" x14ac:dyDescent="0.25">
      <c r="A7" s="3" t="s">
        <v>24</v>
      </c>
      <c r="B7" s="53" t="s">
        <v>25</v>
      </c>
      <c r="C7" s="53" t="s">
        <v>26</v>
      </c>
      <c r="D7" s="53" t="s">
        <v>27</v>
      </c>
      <c r="E7" s="53" t="s">
        <v>28</v>
      </c>
      <c r="F7" s="53" t="s">
        <v>29</v>
      </c>
      <c r="G7" s="3" t="s">
        <v>30</v>
      </c>
      <c r="H7" s="3" t="s">
        <v>31</v>
      </c>
      <c r="I7" s="3" t="s">
        <v>32</v>
      </c>
      <c r="J7" s="3" t="s">
        <v>33</v>
      </c>
      <c r="K7" s="26" t="s">
        <v>34</v>
      </c>
      <c r="L7" s="25" t="s">
        <v>18</v>
      </c>
      <c r="M7" s="25" t="s">
        <v>35</v>
      </c>
      <c r="N7" s="25" t="s">
        <v>36</v>
      </c>
      <c r="O7" s="25" t="s">
        <v>37</v>
      </c>
      <c r="P7" s="26" t="s">
        <v>38</v>
      </c>
      <c r="Q7" s="71"/>
    </row>
    <row r="8" spans="1:17" s="17" customFormat="1" ht="20.100000000000001" customHeight="1" x14ac:dyDescent="0.25">
      <c r="A8" s="72"/>
      <c r="B8" s="73" t="s">
        <v>25</v>
      </c>
      <c r="C8" s="73" t="s">
        <v>26</v>
      </c>
      <c r="D8" s="73" t="s">
        <v>27</v>
      </c>
      <c r="E8" s="73" t="s">
        <v>28</v>
      </c>
      <c r="F8" s="73" t="s">
        <v>29</v>
      </c>
      <c r="G8" s="81" t="s">
        <v>186</v>
      </c>
      <c r="H8" s="75"/>
      <c r="I8" s="75"/>
      <c r="J8" s="76"/>
      <c r="K8" s="75"/>
      <c r="L8" s="75"/>
      <c r="M8" s="75"/>
      <c r="N8" s="75"/>
      <c r="O8" s="75"/>
      <c r="P8" s="77"/>
    </row>
    <row r="9" spans="1:17" ht="65.099999999999994" customHeight="1" x14ac:dyDescent="0.25">
      <c r="A9" s="55" t="s">
        <v>187</v>
      </c>
      <c r="B9" s="68" t="s">
        <v>25</v>
      </c>
      <c r="C9" s="68" t="s">
        <v>26</v>
      </c>
      <c r="D9" s="68" t="s">
        <v>27</v>
      </c>
      <c r="E9" s="68" t="s">
        <v>28</v>
      </c>
      <c r="F9" s="68" t="s">
        <v>29</v>
      </c>
      <c r="G9" s="78" t="s">
        <v>188</v>
      </c>
      <c r="H9" s="58" t="s">
        <v>189</v>
      </c>
      <c r="I9" s="59" t="s">
        <v>190</v>
      </c>
      <c r="J9" s="60" t="s">
        <v>185</v>
      </c>
      <c r="K9" s="59"/>
      <c r="L9" s="61" t="e">
        <f t="shared" ref="L9" si="0">VLOOKUP(K9,Points,3,FALSE)</f>
        <v>#N/A</v>
      </c>
      <c r="M9" s="62" t="s">
        <v>48</v>
      </c>
      <c r="N9" s="61" t="e">
        <f t="shared" ref="N9" si="1">VLOOKUP(M9,Weight,3,FALSE)*L9</f>
        <v>#N/A</v>
      </c>
      <c r="O9" s="61">
        <f>VLOOKUP(M9,Weight,3,FALSE)*MAX(Lists!C$6:C$11)</f>
        <v>10</v>
      </c>
      <c r="P9" s="63" t="str">
        <f t="shared" ref="P9:P10" si="2">IF(ISBLANK(K9),"",IF(OR(AND(M9="Mandatory",L9=2),AND(M9="Recommended",L9&gt;=1),AND(M9="Supporting",L9&gt;=1),K9="NA"),"PASS",IF(AND(M9="Supporting",L9&lt;0),"REVIEW","FAIL")))</f>
        <v/>
      </c>
    </row>
    <row r="10" spans="1:17" ht="50.1" customHeight="1" x14ac:dyDescent="0.25">
      <c r="A10" s="55" t="s">
        <v>191</v>
      </c>
      <c r="B10" s="68" t="s">
        <v>25</v>
      </c>
      <c r="C10" s="68" t="s">
        <v>26</v>
      </c>
      <c r="D10" s="68" t="s">
        <v>27</v>
      </c>
      <c r="E10" s="68" t="s">
        <v>28</v>
      </c>
      <c r="F10" s="68" t="s">
        <v>29</v>
      </c>
      <c r="G10" s="78" t="s">
        <v>192</v>
      </c>
      <c r="H10" s="58" t="s">
        <v>193</v>
      </c>
      <c r="I10" s="60" t="s">
        <v>194</v>
      </c>
      <c r="J10" s="59" t="s">
        <v>185</v>
      </c>
      <c r="K10" s="59"/>
      <c r="L10" s="61" t="e">
        <f t="shared" ref="L10" si="3">VLOOKUP(K10,Points,3,FALSE)</f>
        <v>#N/A</v>
      </c>
      <c r="M10" s="62" t="s">
        <v>48</v>
      </c>
      <c r="N10" s="61" t="e">
        <f t="shared" ref="N10" si="4">VLOOKUP(M10,Weight,3,FALSE)*L10</f>
        <v>#N/A</v>
      </c>
      <c r="O10" s="61">
        <f>VLOOKUP(M10,Weight,3,FALSE)*MAX(Lists!C$6:C$11)</f>
        <v>10</v>
      </c>
      <c r="P10" s="63" t="str">
        <f t="shared" si="2"/>
        <v/>
      </c>
    </row>
    <row r="11" spans="1:17" ht="65.099999999999994" customHeight="1" x14ac:dyDescent="0.25">
      <c r="A11" s="55" t="s">
        <v>195</v>
      </c>
      <c r="B11" s="68" t="s">
        <v>25</v>
      </c>
      <c r="C11" s="68" t="s">
        <v>26</v>
      </c>
      <c r="D11" s="68" t="s">
        <v>27</v>
      </c>
      <c r="E11" s="68" t="s">
        <v>28</v>
      </c>
      <c r="F11" s="68" t="s">
        <v>29</v>
      </c>
      <c r="G11" s="78" t="s">
        <v>196</v>
      </c>
      <c r="H11" s="58" t="s">
        <v>197</v>
      </c>
      <c r="I11" s="60" t="s">
        <v>194</v>
      </c>
      <c r="J11" s="59" t="s">
        <v>185</v>
      </c>
      <c r="K11" s="59"/>
      <c r="L11" s="61" t="e">
        <f t="shared" ref="L11:L19" si="5">VLOOKUP(K11,Points,3,FALSE)</f>
        <v>#N/A</v>
      </c>
      <c r="M11" s="62" t="s">
        <v>43</v>
      </c>
      <c r="N11" s="61" t="e">
        <f t="shared" ref="N11:N19" si="6">VLOOKUP(M11,Weight,3,FALSE)*L11</f>
        <v>#N/A</v>
      </c>
      <c r="O11" s="61">
        <f>VLOOKUP(M11,Weight,3,FALSE)*MAX(Lists!C$6:C$11)</f>
        <v>6</v>
      </c>
      <c r="P11" s="63" t="str">
        <f t="shared" ref="P11:P19" si="7">IF(ISBLANK(K11),"",IF(OR(AND(M11="Mandatory",L11=2),AND(M11="Recommended",L11&gt;=1),AND(M11="Supporting",L11&gt;=1),K11="NA"),"PASS",IF(AND(M11="Supporting",L11&lt;0),"REVIEW","FAIL")))</f>
        <v/>
      </c>
    </row>
    <row r="12" spans="1:17" ht="30" customHeight="1" x14ac:dyDescent="0.25">
      <c r="A12" s="55" t="s">
        <v>198</v>
      </c>
      <c r="B12" s="68" t="s">
        <v>25</v>
      </c>
      <c r="C12" s="68" t="s">
        <v>26</v>
      </c>
      <c r="D12" s="68" t="s">
        <v>27</v>
      </c>
      <c r="E12" s="68" t="s">
        <v>28</v>
      </c>
      <c r="F12" s="68" t="s">
        <v>29</v>
      </c>
      <c r="G12" s="78" t="s">
        <v>199</v>
      </c>
      <c r="H12" s="58" t="s">
        <v>200</v>
      </c>
      <c r="I12" s="59" t="s">
        <v>201</v>
      </c>
      <c r="J12" s="59" t="s">
        <v>185</v>
      </c>
      <c r="K12" s="59"/>
      <c r="L12" s="61" t="e">
        <f t="shared" si="5"/>
        <v>#N/A</v>
      </c>
      <c r="M12" s="62" t="s">
        <v>43</v>
      </c>
      <c r="N12" s="61" t="e">
        <f t="shared" si="6"/>
        <v>#N/A</v>
      </c>
      <c r="O12" s="61">
        <f>VLOOKUP(M12,Weight,3,FALSE)*MAX(Lists!C$6:C$11)</f>
        <v>6</v>
      </c>
      <c r="P12" s="63" t="str">
        <f t="shared" si="7"/>
        <v/>
      </c>
    </row>
    <row r="13" spans="1:17" ht="50.1" customHeight="1" x14ac:dyDescent="0.25">
      <c r="A13" s="55" t="s">
        <v>202</v>
      </c>
      <c r="B13" s="68" t="s">
        <v>25</v>
      </c>
      <c r="C13" s="68" t="s">
        <v>26</v>
      </c>
      <c r="D13" s="68"/>
      <c r="E13" s="68" t="s">
        <v>28</v>
      </c>
      <c r="F13" s="68" t="s">
        <v>29</v>
      </c>
      <c r="G13" s="78" t="s">
        <v>203</v>
      </c>
      <c r="H13" s="58" t="s">
        <v>204</v>
      </c>
      <c r="I13" s="59" t="s">
        <v>205</v>
      </c>
      <c r="J13" s="59" t="s">
        <v>185</v>
      </c>
      <c r="K13" s="59"/>
      <c r="L13" s="61" t="e">
        <f t="shared" si="5"/>
        <v>#N/A</v>
      </c>
      <c r="M13" s="62" t="s">
        <v>48</v>
      </c>
      <c r="N13" s="61" t="e">
        <f t="shared" si="6"/>
        <v>#N/A</v>
      </c>
      <c r="O13" s="61">
        <f>VLOOKUP(M13,Weight,3,FALSE)*MAX(Lists!C$6:C$11)</f>
        <v>10</v>
      </c>
      <c r="P13" s="63" t="str">
        <f t="shared" si="7"/>
        <v/>
      </c>
    </row>
    <row r="14" spans="1:17" ht="50.1" customHeight="1" x14ac:dyDescent="0.25">
      <c r="A14" s="55" t="s">
        <v>206</v>
      </c>
      <c r="B14" s="68" t="s">
        <v>25</v>
      </c>
      <c r="C14" s="68" t="s">
        <v>26</v>
      </c>
      <c r="D14" s="68" t="s">
        <v>27</v>
      </c>
      <c r="E14" s="68" t="s">
        <v>28</v>
      </c>
      <c r="F14" s="68" t="s">
        <v>29</v>
      </c>
      <c r="G14" s="78" t="s">
        <v>207</v>
      </c>
      <c r="H14" s="58" t="s">
        <v>208</v>
      </c>
      <c r="I14" s="59" t="s">
        <v>209</v>
      </c>
      <c r="J14" s="59" t="s">
        <v>185</v>
      </c>
      <c r="K14" s="59"/>
      <c r="L14" s="61" t="e">
        <f t="shared" si="5"/>
        <v>#N/A</v>
      </c>
      <c r="M14" s="62" t="s">
        <v>43</v>
      </c>
      <c r="N14" s="61" t="e">
        <f t="shared" si="6"/>
        <v>#N/A</v>
      </c>
      <c r="O14" s="61">
        <f>VLOOKUP(M14,Weight,3,FALSE)*MAX(Lists!C$6:C$11)</f>
        <v>6</v>
      </c>
      <c r="P14" s="63" t="str">
        <f t="shared" si="7"/>
        <v/>
      </c>
    </row>
    <row r="15" spans="1:17" ht="35.1" customHeight="1" x14ac:dyDescent="0.25">
      <c r="A15" s="79" t="s">
        <v>210</v>
      </c>
      <c r="B15" s="68" t="s">
        <v>25</v>
      </c>
      <c r="C15" s="68" t="s">
        <v>26</v>
      </c>
      <c r="D15" s="68" t="s">
        <v>27</v>
      </c>
      <c r="E15" s="68" t="s">
        <v>28</v>
      </c>
      <c r="F15" s="68" t="s">
        <v>29</v>
      </c>
      <c r="G15" s="78" t="s">
        <v>211</v>
      </c>
      <c r="H15" s="58" t="s">
        <v>212</v>
      </c>
      <c r="I15" s="59" t="s">
        <v>213</v>
      </c>
      <c r="J15" s="59" t="s">
        <v>185</v>
      </c>
      <c r="K15" s="59"/>
      <c r="L15" s="61" t="e">
        <f t="shared" si="5"/>
        <v>#N/A</v>
      </c>
      <c r="M15" s="62" t="s">
        <v>48</v>
      </c>
      <c r="N15" s="61" t="e">
        <f t="shared" si="6"/>
        <v>#N/A</v>
      </c>
      <c r="O15" s="61">
        <f>VLOOKUP(M15,Weight,3,FALSE)*MAX(Lists!C$6:C$11)</f>
        <v>10</v>
      </c>
      <c r="P15" s="63" t="str">
        <f t="shared" si="7"/>
        <v/>
      </c>
    </row>
    <row r="16" spans="1:17" ht="35.1" customHeight="1" x14ac:dyDescent="0.25">
      <c r="A16" s="55" t="s">
        <v>214</v>
      </c>
      <c r="B16" s="68" t="s">
        <v>25</v>
      </c>
      <c r="C16" s="68" t="s">
        <v>26</v>
      </c>
      <c r="D16" s="68" t="s">
        <v>27</v>
      </c>
      <c r="E16" s="68" t="s">
        <v>28</v>
      </c>
      <c r="F16" s="68" t="s">
        <v>29</v>
      </c>
      <c r="G16" s="78" t="s">
        <v>215</v>
      </c>
      <c r="H16" s="58" t="s">
        <v>216</v>
      </c>
      <c r="I16" s="59" t="s">
        <v>217</v>
      </c>
      <c r="J16" s="60" t="s">
        <v>95</v>
      </c>
      <c r="K16" s="59"/>
      <c r="L16" s="61" t="e">
        <f t="shared" si="5"/>
        <v>#N/A</v>
      </c>
      <c r="M16" s="62" t="s">
        <v>48</v>
      </c>
      <c r="N16" s="61" t="e">
        <f t="shared" si="6"/>
        <v>#N/A</v>
      </c>
      <c r="O16" s="61">
        <f>VLOOKUP(M16,Weight,3,FALSE)*MAX(Lists!C$6:C$11)</f>
        <v>10</v>
      </c>
      <c r="P16" s="63" t="str">
        <f t="shared" si="7"/>
        <v/>
      </c>
    </row>
    <row r="17" spans="1:16" ht="50.1" customHeight="1" x14ac:dyDescent="0.25">
      <c r="A17" s="55" t="s">
        <v>218</v>
      </c>
      <c r="B17" s="68" t="s">
        <v>25</v>
      </c>
      <c r="C17" s="68" t="s">
        <v>26</v>
      </c>
      <c r="D17" s="68" t="s">
        <v>27</v>
      </c>
      <c r="E17" s="68" t="s">
        <v>28</v>
      </c>
      <c r="F17" s="68" t="s">
        <v>29</v>
      </c>
      <c r="G17" s="78" t="s">
        <v>219</v>
      </c>
      <c r="H17" s="58" t="s">
        <v>220</v>
      </c>
      <c r="I17" s="59" t="s">
        <v>217</v>
      </c>
      <c r="J17" s="60" t="s">
        <v>95</v>
      </c>
      <c r="K17" s="59"/>
      <c r="L17" s="61" t="e">
        <f t="shared" si="5"/>
        <v>#N/A</v>
      </c>
      <c r="M17" s="62" t="s">
        <v>43</v>
      </c>
      <c r="N17" s="61" t="e">
        <f t="shared" si="6"/>
        <v>#N/A</v>
      </c>
      <c r="O17" s="61">
        <f>VLOOKUP(M17,Weight,3,FALSE)*MAX(Lists!C$6:C$11)</f>
        <v>6</v>
      </c>
      <c r="P17" s="63" t="str">
        <f t="shared" si="7"/>
        <v/>
      </c>
    </row>
    <row r="18" spans="1:16" ht="50.1" customHeight="1" x14ac:dyDescent="0.25">
      <c r="A18" s="55" t="s">
        <v>221</v>
      </c>
      <c r="B18" s="68" t="s">
        <v>25</v>
      </c>
      <c r="C18" s="68" t="s">
        <v>26</v>
      </c>
      <c r="D18" s="68" t="s">
        <v>27</v>
      </c>
      <c r="E18" s="68" t="s">
        <v>28</v>
      </c>
      <c r="F18" s="68" t="s">
        <v>29</v>
      </c>
      <c r="G18" s="78" t="s">
        <v>222</v>
      </c>
      <c r="H18" s="58" t="s">
        <v>223</v>
      </c>
      <c r="I18" s="59" t="s">
        <v>224</v>
      </c>
      <c r="J18" s="59" t="s">
        <v>95</v>
      </c>
      <c r="K18" s="59"/>
      <c r="L18" s="61" t="e">
        <f t="shared" si="5"/>
        <v>#N/A</v>
      </c>
      <c r="M18" s="62" t="s">
        <v>109</v>
      </c>
      <c r="N18" s="61" t="e">
        <f t="shared" si="6"/>
        <v>#N/A</v>
      </c>
      <c r="O18" s="61">
        <f>VLOOKUP(M18,Weight,3,FALSE)*MAX(Lists!C$6:C$11)</f>
        <v>2</v>
      </c>
      <c r="P18" s="63" t="str">
        <f t="shared" si="7"/>
        <v/>
      </c>
    </row>
    <row r="19" spans="1:16" ht="50.1" customHeight="1" x14ac:dyDescent="0.25">
      <c r="A19" s="55" t="s">
        <v>225</v>
      </c>
      <c r="B19" s="68" t="s">
        <v>25</v>
      </c>
      <c r="C19" s="68" t="s">
        <v>26</v>
      </c>
      <c r="D19" s="68" t="s">
        <v>27</v>
      </c>
      <c r="E19" s="68" t="s">
        <v>28</v>
      </c>
      <c r="F19" s="68" t="s">
        <v>29</v>
      </c>
      <c r="G19" s="78" t="s">
        <v>226</v>
      </c>
      <c r="H19" s="58" t="s">
        <v>442</v>
      </c>
      <c r="I19" s="59" t="s">
        <v>227</v>
      </c>
      <c r="J19" s="59" t="s">
        <v>19</v>
      </c>
      <c r="K19" s="59"/>
      <c r="L19" s="61" t="e">
        <f t="shared" si="5"/>
        <v>#N/A</v>
      </c>
      <c r="M19" s="62" t="s">
        <v>48</v>
      </c>
      <c r="N19" s="61" t="e">
        <f t="shared" si="6"/>
        <v>#N/A</v>
      </c>
      <c r="O19" s="61">
        <f>VLOOKUP(M19,Weight,3,FALSE)*MAX(Lists!C$6:C$11)</f>
        <v>10</v>
      </c>
      <c r="P19" s="63" t="str">
        <f t="shared" si="7"/>
        <v/>
      </c>
    </row>
    <row r="20" spans="1:16" s="17" customFormat="1" ht="20.100000000000001" customHeight="1" x14ac:dyDescent="0.25">
      <c r="A20" s="72"/>
      <c r="B20" s="73" t="s">
        <v>25</v>
      </c>
      <c r="C20" s="73" t="s">
        <v>26</v>
      </c>
      <c r="D20" s="73" t="s">
        <v>27</v>
      </c>
      <c r="E20" s="73" t="s">
        <v>28</v>
      </c>
      <c r="F20" s="73" t="s">
        <v>29</v>
      </c>
      <c r="G20" s="74" t="s">
        <v>228</v>
      </c>
      <c r="H20" s="75"/>
      <c r="I20" s="76" t="s">
        <v>61</v>
      </c>
      <c r="J20" s="75"/>
      <c r="K20" s="75"/>
      <c r="L20" s="75"/>
      <c r="M20" s="75"/>
      <c r="N20" s="75"/>
      <c r="O20" s="75"/>
      <c r="P20" s="77"/>
    </row>
    <row r="21" spans="1:16" ht="80.099999999999994" customHeight="1" x14ac:dyDescent="0.25">
      <c r="A21" s="55" t="s">
        <v>229</v>
      </c>
      <c r="B21" s="68"/>
      <c r="C21" s="68" t="s">
        <v>26</v>
      </c>
      <c r="D21" s="68" t="s">
        <v>27</v>
      </c>
      <c r="E21" s="68" t="s">
        <v>28</v>
      </c>
      <c r="F21" s="68" t="s">
        <v>29</v>
      </c>
      <c r="G21" s="78" t="s">
        <v>230</v>
      </c>
      <c r="H21" s="58" t="s">
        <v>231</v>
      </c>
      <c r="I21" s="59" t="s">
        <v>445</v>
      </c>
      <c r="J21" s="60" t="s">
        <v>176</v>
      </c>
      <c r="K21" s="59"/>
      <c r="L21" s="61" t="e">
        <f t="shared" ref="L21:L34" si="8">VLOOKUP(K21,Points,3,FALSE)</f>
        <v>#N/A</v>
      </c>
      <c r="M21" s="62" t="s">
        <v>48</v>
      </c>
      <c r="N21" s="61" t="e">
        <f t="shared" ref="N21:N34" si="9">VLOOKUP(M21,Weight,3,FALSE)*L21</f>
        <v>#N/A</v>
      </c>
      <c r="O21" s="61">
        <f>VLOOKUP(M21,Weight,3,FALSE)*MAX(Lists!C$6:C$11)</f>
        <v>10</v>
      </c>
      <c r="P21" s="63" t="str">
        <f t="shared" ref="P21:P34" si="10">IF(ISBLANK(K21),"",IF(OR(AND(M21="Mandatory",L21=2),AND(M21="Recommended",L21&gt;=1),AND(M21="Supporting",L21&gt;=1),K21="NA"),"PASS",IF(AND(M21="Supporting",L21&lt;0),"REVIEW","FAIL")))</f>
        <v/>
      </c>
    </row>
    <row r="22" spans="1:16" ht="50.1" customHeight="1" x14ac:dyDescent="0.25">
      <c r="A22" s="55" t="s">
        <v>232</v>
      </c>
      <c r="B22" s="68"/>
      <c r="C22" s="68" t="s">
        <v>26</v>
      </c>
      <c r="D22" s="68" t="s">
        <v>27</v>
      </c>
      <c r="E22" s="68" t="s">
        <v>28</v>
      </c>
      <c r="F22" s="68" t="s">
        <v>29</v>
      </c>
      <c r="G22" s="78" t="s">
        <v>233</v>
      </c>
      <c r="H22" s="58" t="s">
        <v>234</v>
      </c>
      <c r="I22" s="59" t="s">
        <v>444</v>
      </c>
      <c r="J22" s="60" t="s">
        <v>176</v>
      </c>
      <c r="K22" s="59"/>
      <c r="L22" s="61" t="e">
        <f t="shared" si="8"/>
        <v>#N/A</v>
      </c>
      <c r="M22" s="62" t="s">
        <v>48</v>
      </c>
      <c r="N22" s="61" t="e">
        <f t="shared" si="9"/>
        <v>#N/A</v>
      </c>
      <c r="O22" s="61">
        <f>VLOOKUP(M22,Weight,3,FALSE)*MAX(Lists!C$6:C$11)</f>
        <v>10</v>
      </c>
      <c r="P22" s="63" t="str">
        <f t="shared" si="10"/>
        <v/>
      </c>
    </row>
    <row r="23" spans="1:16" ht="65.099999999999994" customHeight="1" x14ac:dyDescent="0.25">
      <c r="A23" s="55" t="s">
        <v>236</v>
      </c>
      <c r="B23" s="68"/>
      <c r="C23" s="68" t="s">
        <v>26</v>
      </c>
      <c r="D23" s="68" t="s">
        <v>27</v>
      </c>
      <c r="E23" s="68" t="s">
        <v>28</v>
      </c>
      <c r="F23" s="68" t="s">
        <v>29</v>
      </c>
      <c r="G23" s="78" t="s">
        <v>237</v>
      </c>
      <c r="H23" s="58" t="s">
        <v>238</v>
      </c>
      <c r="I23" s="59" t="s">
        <v>239</v>
      </c>
      <c r="J23" s="60" t="s">
        <v>240</v>
      </c>
      <c r="K23" s="59"/>
      <c r="L23" s="61" t="e">
        <f t="shared" si="8"/>
        <v>#N/A</v>
      </c>
      <c r="M23" s="62" t="s">
        <v>48</v>
      </c>
      <c r="N23" s="61" t="e">
        <f t="shared" si="9"/>
        <v>#N/A</v>
      </c>
      <c r="O23" s="61">
        <f>VLOOKUP(M23,Weight,3,FALSE)*MAX(Lists!C$6:C$11)</f>
        <v>10</v>
      </c>
      <c r="P23" s="63" t="str">
        <f t="shared" si="10"/>
        <v/>
      </c>
    </row>
    <row r="24" spans="1:16" ht="35.1" customHeight="1" x14ac:dyDescent="0.25">
      <c r="A24" s="79" t="s">
        <v>241</v>
      </c>
      <c r="B24" s="68"/>
      <c r="C24" s="68" t="s">
        <v>26</v>
      </c>
      <c r="D24" s="68"/>
      <c r="E24" s="68" t="s">
        <v>28</v>
      </c>
      <c r="F24" s="68" t="s">
        <v>29</v>
      </c>
      <c r="G24" s="78" t="s">
        <v>242</v>
      </c>
      <c r="H24" s="58" t="s">
        <v>243</v>
      </c>
      <c r="I24" s="59" t="s">
        <v>239</v>
      </c>
      <c r="J24" s="60" t="s">
        <v>240</v>
      </c>
      <c r="K24" s="59"/>
      <c r="L24" s="61" t="e">
        <f t="shared" si="8"/>
        <v>#N/A</v>
      </c>
      <c r="M24" s="62" t="s">
        <v>48</v>
      </c>
      <c r="N24" s="61" t="e">
        <f t="shared" si="9"/>
        <v>#N/A</v>
      </c>
      <c r="O24" s="61">
        <f>VLOOKUP(M24,Weight,3,FALSE)*MAX(Lists!C$6:C$11)</f>
        <v>10</v>
      </c>
      <c r="P24" s="63" t="str">
        <f t="shared" si="10"/>
        <v/>
      </c>
    </row>
    <row r="25" spans="1:16" ht="50.1" customHeight="1" x14ac:dyDescent="0.25">
      <c r="A25" s="55" t="s">
        <v>244</v>
      </c>
      <c r="B25" s="68"/>
      <c r="C25" s="68" t="s">
        <v>26</v>
      </c>
      <c r="D25" s="68"/>
      <c r="E25" s="68" t="s">
        <v>28</v>
      </c>
      <c r="F25" s="68" t="s">
        <v>29</v>
      </c>
      <c r="G25" s="78" t="s">
        <v>245</v>
      </c>
      <c r="H25" s="58" t="s">
        <v>246</v>
      </c>
      <c r="I25" s="60" t="s">
        <v>247</v>
      </c>
      <c r="J25" s="60" t="s">
        <v>240</v>
      </c>
      <c r="K25" s="59"/>
      <c r="L25" s="61" t="e">
        <f t="shared" si="8"/>
        <v>#N/A</v>
      </c>
      <c r="M25" s="62" t="s">
        <v>109</v>
      </c>
      <c r="N25" s="61" t="e">
        <f t="shared" si="9"/>
        <v>#N/A</v>
      </c>
      <c r="O25" s="61">
        <f>VLOOKUP(M25,Weight,3,FALSE)*MAX(Lists!C$6:C$11)</f>
        <v>2</v>
      </c>
      <c r="P25" s="63" t="str">
        <f t="shared" si="10"/>
        <v/>
      </c>
    </row>
    <row r="26" spans="1:16" ht="35.1" customHeight="1" x14ac:dyDescent="0.25">
      <c r="A26" s="55" t="s">
        <v>248</v>
      </c>
      <c r="B26" s="68"/>
      <c r="C26" s="68" t="s">
        <v>26</v>
      </c>
      <c r="D26" s="68"/>
      <c r="E26" s="68" t="s">
        <v>28</v>
      </c>
      <c r="F26" s="68" t="s">
        <v>29</v>
      </c>
      <c r="G26" s="78" t="s">
        <v>249</v>
      </c>
      <c r="H26" s="58" t="s">
        <v>250</v>
      </c>
      <c r="I26" s="59" t="s">
        <v>247</v>
      </c>
      <c r="J26" s="60" t="s">
        <v>240</v>
      </c>
      <c r="K26" s="59"/>
      <c r="L26" s="61" t="e">
        <f t="shared" si="8"/>
        <v>#N/A</v>
      </c>
      <c r="M26" s="62" t="s">
        <v>109</v>
      </c>
      <c r="N26" s="61" t="e">
        <f t="shared" si="9"/>
        <v>#N/A</v>
      </c>
      <c r="O26" s="61">
        <f>VLOOKUP(M26,Weight,3,FALSE)*MAX(Lists!C$6:C$11)</f>
        <v>2</v>
      </c>
      <c r="P26" s="63" t="str">
        <f t="shared" si="10"/>
        <v/>
      </c>
    </row>
    <row r="27" spans="1:16" ht="50.1" customHeight="1" x14ac:dyDescent="0.25">
      <c r="A27" s="55" t="s">
        <v>251</v>
      </c>
      <c r="B27" s="68"/>
      <c r="C27" s="68" t="s">
        <v>26</v>
      </c>
      <c r="D27" s="68" t="s">
        <v>27</v>
      </c>
      <c r="E27" s="68" t="s">
        <v>28</v>
      </c>
      <c r="F27" s="68" t="s">
        <v>29</v>
      </c>
      <c r="G27" s="78" t="s">
        <v>252</v>
      </c>
      <c r="H27" s="58" t="s">
        <v>253</v>
      </c>
      <c r="I27" s="59" t="s">
        <v>247</v>
      </c>
      <c r="J27" s="60" t="s">
        <v>240</v>
      </c>
      <c r="K27" s="59"/>
      <c r="L27" s="61" t="e">
        <f t="shared" si="8"/>
        <v>#N/A</v>
      </c>
      <c r="M27" s="62" t="s">
        <v>48</v>
      </c>
      <c r="N27" s="61" t="e">
        <f t="shared" si="9"/>
        <v>#N/A</v>
      </c>
      <c r="O27" s="61">
        <f>VLOOKUP(M27,Weight,3,FALSE)*MAX(Lists!C$6:C$11)</f>
        <v>10</v>
      </c>
      <c r="P27" s="63" t="str">
        <f t="shared" si="10"/>
        <v/>
      </c>
    </row>
    <row r="28" spans="1:16" ht="35.1" customHeight="1" x14ac:dyDescent="0.25">
      <c r="A28" s="55" t="s">
        <v>254</v>
      </c>
      <c r="B28" s="68"/>
      <c r="C28" s="68" t="s">
        <v>26</v>
      </c>
      <c r="D28" s="68" t="s">
        <v>27</v>
      </c>
      <c r="E28" s="68" t="s">
        <v>28</v>
      </c>
      <c r="F28" s="68" t="s">
        <v>29</v>
      </c>
      <c r="G28" s="78" t="s">
        <v>255</v>
      </c>
      <c r="H28" s="58" t="s">
        <v>256</v>
      </c>
      <c r="I28" s="60" t="s">
        <v>247</v>
      </c>
      <c r="J28" s="60" t="s">
        <v>240</v>
      </c>
      <c r="K28" s="59"/>
      <c r="L28" s="61" t="e">
        <f t="shared" si="8"/>
        <v>#N/A</v>
      </c>
      <c r="M28" s="62" t="s">
        <v>48</v>
      </c>
      <c r="N28" s="61" t="e">
        <f t="shared" si="9"/>
        <v>#N/A</v>
      </c>
      <c r="O28" s="61">
        <f>VLOOKUP(M28,Weight,3,FALSE)*MAX(Lists!C$6:C$11)</f>
        <v>10</v>
      </c>
      <c r="P28" s="63" t="str">
        <f t="shared" si="10"/>
        <v/>
      </c>
    </row>
    <row r="29" spans="1:16" ht="50.1" customHeight="1" x14ac:dyDescent="0.25">
      <c r="A29" s="55" t="s">
        <v>257</v>
      </c>
      <c r="B29" s="68"/>
      <c r="C29" s="68" t="s">
        <v>26</v>
      </c>
      <c r="D29" s="68" t="s">
        <v>27</v>
      </c>
      <c r="E29" s="68" t="s">
        <v>28</v>
      </c>
      <c r="F29" s="68" t="s">
        <v>29</v>
      </c>
      <c r="G29" s="78" t="s">
        <v>258</v>
      </c>
      <c r="H29" s="58" t="s">
        <v>259</v>
      </c>
      <c r="I29" s="60" t="s">
        <v>260</v>
      </c>
      <c r="J29" s="60" t="s">
        <v>185</v>
      </c>
      <c r="K29" s="59"/>
      <c r="L29" s="61" t="e">
        <f t="shared" si="8"/>
        <v>#N/A</v>
      </c>
      <c r="M29" s="62" t="s">
        <v>48</v>
      </c>
      <c r="N29" s="61" t="e">
        <f t="shared" si="9"/>
        <v>#N/A</v>
      </c>
      <c r="O29" s="61">
        <f>VLOOKUP(M29,Weight,3,FALSE)*MAX(Lists!C$6:C$11)</f>
        <v>10</v>
      </c>
      <c r="P29" s="63" t="str">
        <f t="shared" si="10"/>
        <v/>
      </c>
    </row>
    <row r="30" spans="1:16" ht="35.1" customHeight="1" x14ac:dyDescent="0.25">
      <c r="A30" s="55" t="s">
        <v>261</v>
      </c>
      <c r="B30" s="68"/>
      <c r="C30" s="68" t="s">
        <v>26</v>
      </c>
      <c r="D30" s="68" t="s">
        <v>27</v>
      </c>
      <c r="E30" s="68" t="s">
        <v>28</v>
      </c>
      <c r="F30" s="68" t="s">
        <v>29</v>
      </c>
      <c r="G30" s="78" t="s">
        <v>262</v>
      </c>
      <c r="H30" s="58" t="s">
        <v>263</v>
      </c>
      <c r="I30" s="60" t="s">
        <v>260</v>
      </c>
      <c r="J30" s="60" t="s">
        <v>185</v>
      </c>
      <c r="K30" s="59"/>
      <c r="L30" s="61" t="e">
        <f t="shared" si="8"/>
        <v>#N/A</v>
      </c>
      <c r="M30" s="62" t="s">
        <v>43</v>
      </c>
      <c r="N30" s="61" t="e">
        <f t="shared" si="9"/>
        <v>#N/A</v>
      </c>
      <c r="O30" s="61">
        <f>VLOOKUP(M30,Weight,3,FALSE)*MAX(Lists!C$6:C$11)</f>
        <v>6</v>
      </c>
      <c r="P30" s="63" t="str">
        <f t="shared" si="10"/>
        <v/>
      </c>
    </row>
    <row r="31" spans="1:16" ht="50.1" customHeight="1" x14ac:dyDescent="0.25">
      <c r="A31" s="55" t="s">
        <v>264</v>
      </c>
      <c r="B31" s="68"/>
      <c r="C31" s="68" t="s">
        <v>26</v>
      </c>
      <c r="D31" s="68" t="s">
        <v>27</v>
      </c>
      <c r="E31" s="68" t="s">
        <v>28</v>
      </c>
      <c r="F31" s="68" t="s">
        <v>29</v>
      </c>
      <c r="G31" s="78" t="s">
        <v>265</v>
      </c>
      <c r="H31" s="58" t="s">
        <v>266</v>
      </c>
      <c r="I31" s="59" t="s">
        <v>267</v>
      </c>
      <c r="J31" s="60" t="s">
        <v>185</v>
      </c>
      <c r="K31" s="59"/>
      <c r="L31" s="61" t="e">
        <f t="shared" si="8"/>
        <v>#N/A</v>
      </c>
      <c r="M31" s="62" t="s">
        <v>48</v>
      </c>
      <c r="N31" s="61" t="e">
        <f t="shared" si="9"/>
        <v>#N/A</v>
      </c>
      <c r="O31" s="61">
        <f>VLOOKUP(M31,Weight,3,FALSE)*MAX(Lists!C$6:C$11)</f>
        <v>10</v>
      </c>
      <c r="P31" s="63" t="str">
        <f t="shared" si="10"/>
        <v/>
      </c>
    </row>
    <row r="32" spans="1:16" ht="50.1" customHeight="1" x14ac:dyDescent="0.25">
      <c r="A32" s="55" t="s">
        <v>268</v>
      </c>
      <c r="B32" s="68"/>
      <c r="C32" s="68" t="s">
        <v>26</v>
      </c>
      <c r="D32" s="68" t="s">
        <v>27</v>
      </c>
      <c r="E32" s="68" t="s">
        <v>28</v>
      </c>
      <c r="F32" s="68" t="s">
        <v>29</v>
      </c>
      <c r="G32" s="78" t="s">
        <v>269</v>
      </c>
      <c r="H32" s="58" t="s">
        <v>270</v>
      </c>
      <c r="I32" s="60" t="s">
        <v>194</v>
      </c>
      <c r="J32" s="60" t="s">
        <v>185</v>
      </c>
      <c r="K32" s="59"/>
      <c r="L32" s="61" t="e">
        <f t="shared" si="8"/>
        <v>#N/A</v>
      </c>
      <c r="M32" s="62" t="s">
        <v>48</v>
      </c>
      <c r="N32" s="61" t="e">
        <f t="shared" si="9"/>
        <v>#N/A</v>
      </c>
      <c r="O32" s="61">
        <f>VLOOKUP(M32,Weight,3,FALSE)*MAX(Lists!C$6:C$11)</f>
        <v>10</v>
      </c>
      <c r="P32" s="63" t="str">
        <f t="shared" si="10"/>
        <v/>
      </c>
    </row>
    <row r="33" spans="1:16" ht="65.099999999999994" customHeight="1" x14ac:dyDescent="0.25">
      <c r="A33" s="55" t="s">
        <v>271</v>
      </c>
      <c r="B33" s="68"/>
      <c r="C33" s="68" t="s">
        <v>26</v>
      </c>
      <c r="D33" s="68" t="s">
        <v>27</v>
      </c>
      <c r="E33" s="68" t="s">
        <v>28</v>
      </c>
      <c r="F33" s="68" t="s">
        <v>29</v>
      </c>
      <c r="G33" s="78" t="s">
        <v>272</v>
      </c>
      <c r="H33" s="58" t="s">
        <v>273</v>
      </c>
      <c r="I33" s="59" t="s">
        <v>235</v>
      </c>
      <c r="J33" s="60" t="s">
        <v>185</v>
      </c>
      <c r="K33" s="59"/>
      <c r="L33" s="61" t="e">
        <f t="shared" si="8"/>
        <v>#N/A</v>
      </c>
      <c r="M33" s="62" t="s">
        <v>48</v>
      </c>
      <c r="N33" s="61" t="e">
        <f t="shared" si="9"/>
        <v>#N/A</v>
      </c>
      <c r="O33" s="61">
        <f>VLOOKUP(M33,Weight,3,FALSE)*MAX(Lists!C$6:C$11)</f>
        <v>10</v>
      </c>
      <c r="P33" s="63" t="str">
        <f t="shared" si="10"/>
        <v/>
      </c>
    </row>
    <row r="34" spans="1:16" ht="35.1" customHeight="1" x14ac:dyDescent="0.25">
      <c r="A34" s="55" t="s">
        <v>274</v>
      </c>
      <c r="B34" s="68"/>
      <c r="C34" s="68" t="s">
        <v>26</v>
      </c>
      <c r="D34" s="68"/>
      <c r="E34" s="68" t="s">
        <v>28</v>
      </c>
      <c r="F34" s="68" t="s">
        <v>29</v>
      </c>
      <c r="G34" s="78" t="s">
        <v>275</v>
      </c>
      <c r="H34" s="58" t="s">
        <v>276</v>
      </c>
      <c r="I34" s="59" t="s">
        <v>277</v>
      </c>
      <c r="J34" s="60" t="s">
        <v>185</v>
      </c>
      <c r="K34" s="59"/>
      <c r="L34" s="61" t="e">
        <f t="shared" si="8"/>
        <v>#N/A</v>
      </c>
      <c r="M34" s="62" t="s">
        <v>109</v>
      </c>
      <c r="N34" s="61" t="e">
        <f t="shared" si="9"/>
        <v>#N/A</v>
      </c>
      <c r="O34" s="61">
        <f>VLOOKUP(M34,Weight,3,FALSE)*MAX(Lists!C$6:C$11)</f>
        <v>2</v>
      </c>
      <c r="P34" s="63" t="str">
        <f t="shared" si="10"/>
        <v/>
      </c>
    </row>
    <row r="35" spans="1:16" s="17" customFormat="1" ht="20.100000000000001" customHeight="1" x14ac:dyDescent="0.25">
      <c r="A35" s="72" t="s">
        <v>61</v>
      </c>
      <c r="B35" s="73" t="s">
        <v>25</v>
      </c>
      <c r="C35" s="73" t="s">
        <v>26</v>
      </c>
      <c r="D35" s="73" t="s">
        <v>27</v>
      </c>
      <c r="E35" s="73" t="s">
        <v>28</v>
      </c>
      <c r="F35" s="73" t="s">
        <v>29</v>
      </c>
      <c r="G35" s="74" t="s">
        <v>278</v>
      </c>
      <c r="H35" s="75"/>
      <c r="I35" s="76"/>
      <c r="J35" s="82" t="s">
        <v>61</v>
      </c>
      <c r="K35" s="82"/>
      <c r="L35" s="82" t="s">
        <v>61</v>
      </c>
      <c r="M35" s="82" t="s">
        <v>61</v>
      </c>
      <c r="N35" s="82" t="s">
        <v>61</v>
      </c>
      <c r="O35" s="82" t="s">
        <v>61</v>
      </c>
      <c r="P35" s="83" t="s">
        <v>61</v>
      </c>
    </row>
    <row r="36" spans="1:16" ht="65.099999999999994" customHeight="1" x14ac:dyDescent="0.25">
      <c r="A36" s="55" t="s">
        <v>279</v>
      </c>
      <c r="B36" s="68"/>
      <c r="C36" s="68" t="s">
        <v>26</v>
      </c>
      <c r="D36" s="68" t="s">
        <v>27</v>
      </c>
      <c r="E36" s="68" t="s">
        <v>28</v>
      </c>
      <c r="F36" s="68" t="s">
        <v>29</v>
      </c>
      <c r="G36" s="80" t="s">
        <v>280</v>
      </c>
      <c r="H36" s="58" t="s">
        <v>281</v>
      </c>
      <c r="I36" s="59" t="s">
        <v>282</v>
      </c>
      <c r="J36" s="60" t="s">
        <v>176</v>
      </c>
      <c r="K36" s="59"/>
      <c r="L36" s="61" t="e">
        <f t="shared" ref="L36:L43" si="11">VLOOKUP(K36,Points,3,FALSE)</f>
        <v>#N/A</v>
      </c>
      <c r="M36" s="62" t="s">
        <v>43</v>
      </c>
      <c r="N36" s="61" t="e">
        <f t="shared" ref="N36:N43" si="12">VLOOKUP(M36,Weight,3,FALSE)*L36</f>
        <v>#N/A</v>
      </c>
      <c r="O36" s="61">
        <f>VLOOKUP(M36,Weight,3,FALSE)*MAX(Lists!C$6:C$11)</f>
        <v>6</v>
      </c>
      <c r="P36" s="63" t="str">
        <f t="shared" ref="P36:P43" si="13">IF(ISBLANK(K36),"",IF(OR(AND(M36="Mandatory",L36=2),AND(M36="Recommended",L36&gt;=1),AND(M36="Supporting",L36&gt;=1),K36="NA"),"PASS",IF(AND(M36="Supporting",L36&lt;0),"REVIEW","FAIL")))</f>
        <v/>
      </c>
    </row>
    <row r="37" spans="1:16" ht="35.1" customHeight="1" x14ac:dyDescent="0.25">
      <c r="A37" s="55" t="s">
        <v>283</v>
      </c>
      <c r="B37" s="68"/>
      <c r="C37" s="68" t="s">
        <v>26</v>
      </c>
      <c r="D37" s="68" t="s">
        <v>27</v>
      </c>
      <c r="E37" s="68" t="s">
        <v>28</v>
      </c>
      <c r="F37" s="68" t="s">
        <v>29</v>
      </c>
      <c r="G37" s="78" t="s">
        <v>284</v>
      </c>
      <c r="H37" s="58" t="s">
        <v>285</v>
      </c>
      <c r="I37" s="59" t="s">
        <v>286</v>
      </c>
      <c r="J37" s="60" t="s">
        <v>176</v>
      </c>
      <c r="K37" s="59"/>
      <c r="L37" s="61" t="e">
        <f t="shared" si="11"/>
        <v>#N/A</v>
      </c>
      <c r="M37" s="62" t="s">
        <v>109</v>
      </c>
      <c r="N37" s="61" t="e">
        <f t="shared" si="12"/>
        <v>#N/A</v>
      </c>
      <c r="O37" s="61">
        <f>VLOOKUP(M37,Weight,3,FALSE)*MAX(Lists!C$6:C$11)</f>
        <v>2</v>
      </c>
      <c r="P37" s="63" t="str">
        <f t="shared" si="13"/>
        <v/>
      </c>
    </row>
    <row r="38" spans="1:16" ht="35.1" customHeight="1" x14ac:dyDescent="0.25">
      <c r="A38" s="55" t="s">
        <v>287</v>
      </c>
      <c r="B38" s="68"/>
      <c r="C38" s="68" t="s">
        <v>26</v>
      </c>
      <c r="D38" s="68" t="s">
        <v>27</v>
      </c>
      <c r="E38" s="68" t="s">
        <v>28</v>
      </c>
      <c r="F38" s="68" t="s">
        <v>29</v>
      </c>
      <c r="G38" s="78" t="s">
        <v>288</v>
      </c>
      <c r="H38" s="58" t="s">
        <v>289</v>
      </c>
      <c r="I38" s="60" t="s">
        <v>290</v>
      </c>
      <c r="J38" s="60" t="s">
        <v>176</v>
      </c>
      <c r="K38" s="59"/>
      <c r="L38" s="61" t="e">
        <f t="shared" si="11"/>
        <v>#N/A</v>
      </c>
      <c r="M38" s="62" t="s">
        <v>109</v>
      </c>
      <c r="N38" s="61" t="e">
        <f t="shared" si="12"/>
        <v>#N/A</v>
      </c>
      <c r="O38" s="61">
        <f>VLOOKUP(M38,Weight,3,FALSE)*MAX(Lists!C$6:C$11)</f>
        <v>2</v>
      </c>
      <c r="P38" s="63" t="str">
        <f t="shared" si="13"/>
        <v/>
      </c>
    </row>
    <row r="39" spans="1:16" ht="50.1" customHeight="1" x14ac:dyDescent="0.25">
      <c r="A39" s="55" t="s">
        <v>291</v>
      </c>
      <c r="B39" s="68"/>
      <c r="C39" s="68" t="s">
        <v>26</v>
      </c>
      <c r="D39" s="68" t="s">
        <v>27</v>
      </c>
      <c r="E39" s="68" t="s">
        <v>28</v>
      </c>
      <c r="F39" s="68" t="s">
        <v>29</v>
      </c>
      <c r="G39" s="78" t="s">
        <v>292</v>
      </c>
      <c r="H39" s="58" t="s">
        <v>293</v>
      </c>
      <c r="I39" s="59" t="s">
        <v>294</v>
      </c>
      <c r="J39" s="60" t="s">
        <v>176</v>
      </c>
      <c r="K39" s="59"/>
      <c r="L39" s="61" t="e">
        <f t="shared" si="11"/>
        <v>#N/A</v>
      </c>
      <c r="M39" s="62" t="s">
        <v>109</v>
      </c>
      <c r="N39" s="61" t="e">
        <f t="shared" si="12"/>
        <v>#N/A</v>
      </c>
      <c r="O39" s="61">
        <f>VLOOKUP(M39,Weight,3,FALSE)*MAX(Lists!C$6:C$11)</f>
        <v>2</v>
      </c>
      <c r="P39" s="63" t="str">
        <f t="shared" si="13"/>
        <v/>
      </c>
    </row>
    <row r="40" spans="1:16" ht="65.099999999999994" customHeight="1" x14ac:dyDescent="0.25">
      <c r="A40" s="55" t="s">
        <v>295</v>
      </c>
      <c r="B40" s="68"/>
      <c r="C40" s="68" t="s">
        <v>26</v>
      </c>
      <c r="D40" s="68" t="s">
        <v>27</v>
      </c>
      <c r="E40" s="68" t="s">
        <v>28</v>
      </c>
      <c r="F40" s="68" t="s">
        <v>29</v>
      </c>
      <c r="G40" s="78" t="s">
        <v>296</v>
      </c>
      <c r="H40" s="58" t="s">
        <v>297</v>
      </c>
      <c r="I40" s="59" t="s">
        <v>298</v>
      </c>
      <c r="J40" s="60" t="s">
        <v>176</v>
      </c>
      <c r="K40" s="59"/>
      <c r="L40" s="61" t="e">
        <f t="shared" si="11"/>
        <v>#N/A</v>
      </c>
      <c r="M40" s="62" t="s">
        <v>109</v>
      </c>
      <c r="N40" s="61" t="e">
        <f t="shared" si="12"/>
        <v>#N/A</v>
      </c>
      <c r="O40" s="61">
        <f>VLOOKUP(M40,Weight,3,FALSE)*MAX(Lists!C$6:C$11)</f>
        <v>2</v>
      </c>
      <c r="P40" s="63" t="str">
        <f t="shared" si="13"/>
        <v/>
      </c>
    </row>
    <row r="41" spans="1:16" ht="63.75" x14ac:dyDescent="0.25">
      <c r="A41" s="55" t="s">
        <v>299</v>
      </c>
      <c r="B41" s="68"/>
      <c r="C41" s="68" t="s">
        <v>26</v>
      </c>
      <c r="D41" s="68" t="s">
        <v>27</v>
      </c>
      <c r="E41" s="68" t="s">
        <v>28</v>
      </c>
      <c r="F41" s="68" t="s">
        <v>29</v>
      </c>
      <c r="G41" s="80" t="s">
        <v>300</v>
      </c>
      <c r="H41" s="84" t="s">
        <v>301</v>
      </c>
      <c r="I41" s="59" t="s">
        <v>302</v>
      </c>
      <c r="J41" s="60" t="s">
        <v>176</v>
      </c>
      <c r="K41" s="59"/>
      <c r="L41" s="61" t="e">
        <f t="shared" si="11"/>
        <v>#N/A</v>
      </c>
      <c r="M41" s="62" t="s">
        <v>48</v>
      </c>
      <c r="N41" s="61" t="e">
        <f t="shared" si="12"/>
        <v>#N/A</v>
      </c>
      <c r="O41" s="61">
        <f>VLOOKUP(M41,Weight,3,FALSE)*MAX(Lists!C$6:C$11)</f>
        <v>10</v>
      </c>
      <c r="P41" s="63" t="str">
        <f t="shared" si="13"/>
        <v/>
      </c>
    </row>
    <row r="42" spans="1:16" ht="35.1" customHeight="1" x14ac:dyDescent="0.25">
      <c r="A42" s="55" t="s">
        <v>303</v>
      </c>
      <c r="B42" s="68"/>
      <c r="C42" s="68" t="s">
        <v>26</v>
      </c>
      <c r="D42" s="68" t="s">
        <v>27</v>
      </c>
      <c r="E42" s="68" t="s">
        <v>28</v>
      </c>
      <c r="F42" s="68" t="s">
        <v>29</v>
      </c>
      <c r="G42" s="78" t="s">
        <v>304</v>
      </c>
      <c r="H42" s="58" t="s">
        <v>305</v>
      </c>
      <c r="I42" s="59" t="s">
        <v>294</v>
      </c>
      <c r="J42" s="60" t="s">
        <v>176</v>
      </c>
      <c r="K42" s="59"/>
      <c r="L42" s="61" t="e">
        <f t="shared" si="11"/>
        <v>#N/A</v>
      </c>
      <c r="M42" s="62" t="s">
        <v>43</v>
      </c>
      <c r="N42" s="61" t="e">
        <f t="shared" si="12"/>
        <v>#N/A</v>
      </c>
      <c r="O42" s="61">
        <f>VLOOKUP(M42,Weight,3,FALSE)*MAX(Lists!C$6:C$11)</f>
        <v>6</v>
      </c>
      <c r="P42" s="63" t="str">
        <f t="shared" si="13"/>
        <v/>
      </c>
    </row>
    <row r="43" spans="1:16" ht="50.1" customHeight="1" x14ac:dyDescent="0.25">
      <c r="A43" s="55" t="s">
        <v>306</v>
      </c>
      <c r="B43" s="68" t="s">
        <v>25</v>
      </c>
      <c r="C43" s="68" t="s">
        <v>26</v>
      </c>
      <c r="D43" s="68" t="s">
        <v>27</v>
      </c>
      <c r="E43" s="68" t="s">
        <v>28</v>
      </c>
      <c r="F43" s="68" t="s">
        <v>29</v>
      </c>
      <c r="G43" s="80" t="s">
        <v>307</v>
      </c>
      <c r="H43" s="58" t="s">
        <v>443</v>
      </c>
      <c r="I43" s="59" t="s">
        <v>308</v>
      </c>
      <c r="J43" s="60" t="s">
        <v>176</v>
      </c>
      <c r="K43" s="59"/>
      <c r="L43" s="61" t="e">
        <f t="shared" si="11"/>
        <v>#N/A</v>
      </c>
      <c r="M43" s="62" t="s">
        <v>48</v>
      </c>
      <c r="N43" s="61" t="e">
        <f t="shared" si="12"/>
        <v>#N/A</v>
      </c>
      <c r="O43" s="61">
        <f>VLOOKUP(M43,Weight,3,FALSE)*MAX(Lists!C$6:C$11)</f>
        <v>10</v>
      </c>
      <c r="P43" s="63" t="str">
        <f t="shared" si="13"/>
        <v/>
      </c>
    </row>
  </sheetData>
  <sheetProtection autoFilter="0"/>
  <autoFilter ref="A7:P43" xr:uid="{1CE4BC2C-C08D-43A3-BEA2-8A83D6F6E4A2}"/>
  <phoneticPr fontId="4" type="noConversion"/>
  <conditionalFormatting sqref="P9">
    <cfRule type="cellIs" dxfId="74" priority="47" operator="equal">
      <formula>"FAIL"</formula>
    </cfRule>
    <cfRule type="cellIs" dxfId="73" priority="48" operator="equal">
      <formula>"REVIEW"</formula>
    </cfRule>
    <cfRule type="cellIs" dxfId="72" priority="49" operator="equal">
      <formula>"PASS"</formula>
    </cfRule>
  </conditionalFormatting>
  <conditionalFormatting sqref="P10">
    <cfRule type="cellIs" dxfId="71" priority="44" operator="equal">
      <formula>"FAIL"</formula>
    </cfRule>
    <cfRule type="cellIs" dxfId="70" priority="45" operator="equal">
      <formula>"REVIEW"</formula>
    </cfRule>
    <cfRule type="cellIs" dxfId="69" priority="46" operator="equal">
      <formula>"PASS"</formula>
    </cfRule>
  </conditionalFormatting>
  <conditionalFormatting sqref="P11:P19">
    <cfRule type="cellIs" dxfId="68" priority="20" operator="equal">
      <formula>"FAIL"</formula>
    </cfRule>
    <cfRule type="cellIs" dxfId="67" priority="21" operator="equal">
      <formula>"REVIEW"</formula>
    </cfRule>
    <cfRule type="cellIs" dxfId="66" priority="22" operator="equal">
      <formula>"PASS"</formula>
    </cfRule>
  </conditionalFormatting>
  <conditionalFormatting sqref="P21:P34">
    <cfRule type="cellIs" dxfId="65" priority="17" operator="equal">
      <formula>"FAIL"</formula>
    </cfRule>
    <cfRule type="cellIs" dxfId="64" priority="18" operator="equal">
      <formula>"REVIEW"</formula>
    </cfRule>
    <cfRule type="cellIs" dxfId="63" priority="19" operator="equal">
      <formula>"PASS"</formula>
    </cfRule>
  </conditionalFormatting>
  <conditionalFormatting sqref="P36:P43">
    <cfRule type="cellIs" dxfId="62" priority="14" operator="equal">
      <formula>"FAIL"</formula>
    </cfRule>
    <cfRule type="cellIs" dxfId="61" priority="15" operator="equal">
      <formula>"REVIEW"</formula>
    </cfRule>
    <cfRule type="cellIs" dxfId="60" priority="16" operator="equal">
      <formula>"PASS"</formula>
    </cfRule>
  </conditionalFormatting>
  <conditionalFormatting sqref="B9:C9">
    <cfRule type="notContainsBlanks" dxfId="59" priority="13">
      <formula>LEN(TRIM(B9))&gt;0</formula>
    </cfRule>
  </conditionalFormatting>
  <conditionalFormatting sqref="B10:C19">
    <cfRule type="notContainsBlanks" dxfId="58" priority="12">
      <formula>LEN(TRIM(B10))&gt;0</formula>
    </cfRule>
  </conditionalFormatting>
  <conditionalFormatting sqref="B21:C34">
    <cfRule type="notContainsBlanks" dxfId="57" priority="11">
      <formula>LEN(TRIM(B21))&gt;0</formula>
    </cfRule>
  </conditionalFormatting>
  <conditionalFormatting sqref="B36:C43">
    <cfRule type="notContainsBlanks" dxfId="56" priority="10">
      <formula>LEN(TRIM(B36))&gt;0</formula>
    </cfRule>
  </conditionalFormatting>
  <conditionalFormatting sqref="D9:F19">
    <cfRule type="notContainsBlanks" dxfId="55" priority="9">
      <formula>LEN(TRIM(D9))&gt;0</formula>
    </cfRule>
  </conditionalFormatting>
  <conditionalFormatting sqref="D21:F34">
    <cfRule type="notContainsBlanks" dxfId="54" priority="8">
      <formula>LEN(TRIM(D21))&gt;0</formula>
    </cfRule>
  </conditionalFormatting>
  <conditionalFormatting sqref="D36:F43">
    <cfRule type="notContainsBlanks" dxfId="53" priority="7">
      <formula>LEN(TRIM(D36))&gt;0</formula>
    </cfRule>
  </conditionalFormatting>
  <conditionalFormatting sqref="H5:I5">
    <cfRule type="containsText" dxfId="52" priority="4" operator="containsText" text="rework">
      <formula>NOT(ISERROR(SEARCH("rework",H5)))</formula>
    </cfRule>
    <cfRule type="containsText" dxfId="51" priority="5" operator="containsText" text="minimum">
      <formula>NOT(ISERROR(SEARCH("minimum",H5)))</formula>
    </cfRule>
    <cfRule type="containsText" dxfId="50" priority="6" operator="containsText" text="passed">
      <formula>NOT(ISERROR(SEARCH("passed",H5)))</formula>
    </cfRule>
  </conditionalFormatting>
  <conditionalFormatting sqref="H4:I4">
    <cfRule type="containsText" dxfId="49" priority="1" operator="containsText" text="rework">
      <formula>NOT(ISERROR(SEARCH("rework",H4)))</formula>
    </cfRule>
    <cfRule type="containsText" dxfId="48" priority="2" operator="containsText" text="minimum">
      <formula>NOT(ISERROR(SEARCH("minimum",H4)))</formula>
    </cfRule>
    <cfRule type="containsText" dxfId="47" priority="3" operator="containsText" text="passed">
      <formula>NOT(ISERROR(SEARCH("passed",H4)))</formula>
    </cfRule>
  </conditionalFormatting>
  <pageMargins left="0.7" right="0.7" top="0.75" bottom="0.75" header="0.3" footer="0.3"/>
  <pageSetup paperSize="9" orientation="portrait" horizontalDpi="300" verticalDpi="300" r:id="rId1"/>
  <legacyDrawing r:id="rId2"/>
  <extLst>
    <ext xmlns:x14="http://schemas.microsoft.com/office/spreadsheetml/2009/9/main" uri="{CCE6A557-97BC-4b89-ADB6-D9C93CAAB3DF}">
      <x14:dataValidations xmlns:xm="http://schemas.microsoft.com/office/excel/2006/main" disablePrompts="1" count="2">
        <x14:dataValidation type="list" showInputMessage="1" showErrorMessage="1" xr:uid="{41A52AA2-E93A-461A-B580-DFFD5313D1BD}">
          <x14:formula1>
            <xm:f>Lists!$A$6:$A$11</xm:f>
          </x14:formula1>
          <xm:sqref>K21:K34 K9:K19 K36:K43</xm:sqref>
        </x14:dataValidation>
        <x14:dataValidation type="list" allowBlank="1" showInputMessage="1" showErrorMessage="1" xr:uid="{6D44BD7E-9B04-4EB4-B1AB-1C25AF58D042}">
          <x14:formula1>
            <xm:f>Lists!$A$14:$A$16</xm:f>
          </x14:formula1>
          <xm:sqref>M21:M34 M9:M19 M36:M43</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0961AB-21A1-469A-A6FC-A371EE396881}">
  <sheetPr>
    <tabColor theme="5" tint="0.59999389629810485"/>
  </sheetPr>
  <dimension ref="A1:Q25"/>
  <sheetViews>
    <sheetView zoomScaleNormal="100" workbookViewId="0">
      <pane ySplit="7" topLeftCell="A8" activePane="bottomLeft" state="frozen"/>
      <selection activeCell="A8" sqref="A8"/>
      <selection pane="bottomLeft" activeCell="A8" sqref="A8"/>
    </sheetView>
  </sheetViews>
  <sheetFormatPr defaultRowHeight="12.75" x14ac:dyDescent="0.25"/>
  <cols>
    <col min="1" max="1" width="10.7109375" style="9" customWidth="1"/>
    <col min="2" max="6" width="5.7109375" style="9" customWidth="1"/>
    <col min="7" max="7" width="50.7109375" style="15" customWidth="1"/>
    <col min="8" max="8" width="80.7109375" style="9" customWidth="1"/>
    <col min="9" max="10" width="30.7109375" style="9" customWidth="1"/>
    <col min="11" max="11" width="18.7109375" style="17" customWidth="1"/>
    <col min="12" max="15" width="10.7109375" style="9" hidden="1" customWidth="1"/>
    <col min="16" max="16" width="15.7109375" style="17" customWidth="1"/>
    <col min="17" max="16384" width="9.140625" style="9"/>
  </cols>
  <sheetData>
    <row r="1" spans="1:17" s="1" customFormat="1" ht="18" x14ac:dyDescent="0.25">
      <c r="H1" s="89" t="s">
        <v>452</v>
      </c>
      <c r="I1" s="2"/>
      <c r="K1" s="39"/>
      <c r="L1" s="40"/>
      <c r="P1" s="39"/>
      <c r="Q1" s="40"/>
    </row>
    <row r="2" spans="1:17" s="1" customFormat="1" x14ac:dyDescent="0.25">
      <c r="K2" s="39"/>
      <c r="L2" s="40"/>
      <c r="N2" s="1" t="s">
        <v>14</v>
      </c>
      <c r="O2" s="40" t="s">
        <v>15</v>
      </c>
      <c r="P2" s="39"/>
      <c r="Q2" s="40"/>
    </row>
    <row r="3" spans="1:17" s="1" customFormat="1" x14ac:dyDescent="0.25">
      <c r="H3" s="41" t="s">
        <v>62</v>
      </c>
      <c r="I3" s="41"/>
      <c r="J3" s="16" t="s">
        <v>63</v>
      </c>
      <c r="K3" s="39"/>
      <c r="L3" s="40"/>
      <c r="M3" s="40" t="s">
        <v>18</v>
      </c>
      <c r="N3" s="42" t="e">
        <f>SUM(N9:N24)</f>
        <v>#N/A</v>
      </c>
      <c r="O3" s="43">
        <f>SUM(O9:O24)</f>
        <v>138</v>
      </c>
      <c r="P3" s="39"/>
      <c r="Q3" s="40"/>
    </row>
    <row r="4" spans="1:17" s="1" customFormat="1" x14ac:dyDescent="0.25">
      <c r="H4" s="44" t="str">
        <f>IF(COUNTIF(P9:P24,"FAIL")&gt;0,"Rework required before approval",IF(COUNTIF(P9:P24,"REVIEW")&gt;0,"Minimum criteria met but would benefit from added work","Gate passed"))</f>
        <v>Gate passed</v>
      </c>
      <c r="I4" s="41"/>
      <c r="J4" s="17" t="s">
        <v>185</v>
      </c>
      <c r="K4" s="39"/>
      <c r="L4" s="40"/>
      <c r="M4" s="40" t="s">
        <v>20</v>
      </c>
      <c r="N4" s="45" t="e">
        <f>AVERAGE(N9:N24)</f>
        <v>#N/A</v>
      </c>
      <c r="O4" s="46">
        <f>AVERAGE(O9:O24)</f>
        <v>9.1999999999999993</v>
      </c>
      <c r="P4" s="39"/>
      <c r="Q4" s="40"/>
    </row>
    <row r="5" spans="1:17" s="1" customFormat="1" x14ac:dyDescent="0.25">
      <c r="G5" s="47"/>
      <c r="H5" s="41"/>
      <c r="I5" s="41"/>
      <c r="K5" s="39"/>
      <c r="L5" s="40"/>
      <c r="M5" s="39" t="s">
        <v>21</v>
      </c>
      <c r="N5" s="48" t="e">
        <f>N4/O4</f>
        <v>#N/A</v>
      </c>
      <c r="O5" s="40"/>
      <c r="P5" s="39"/>
      <c r="Q5" s="40"/>
    </row>
    <row r="6" spans="1:17" s="40" customFormat="1" x14ac:dyDescent="0.25">
      <c r="B6" s="49" t="s">
        <v>22</v>
      </c>
      <c r="C6" s="50"/>
      <c r="D6" s="51"/>
      <c r="E6" s="52" t="s">
        <v>23</v>
      </c>
      <c r="F6" s="51"/>
      <c r="G6" s="1"/>
      <c r="H6" s="1"/>
      <c r="I6" s="1"/>
      <c r="K6" s="39"/>
      <c r="P6" s="39"/>
    </row>
    <row r="7" spans="1:17" s="15" customFormat="1" ht="20.100000000000001" customHeight="1" x14ac:dyDescent="0.25">
      <c r="A7" s="3" t="s">
        <v>24</v>
      </c>
      <c r="B7" s="53" t="s">
        <v>25</v>
      </c>
      <c r="C7" s="53" t="s">
        <v>26</v>
      </c>
      <c r="D7" s="53" t="s">
        <v>27</v>
      </c>
      <c r="E7" s="53" t="s">
        <v>28</v>
      </c>
      <c r="F7" s="53" t="s">
        <v>29</v>
      </c>
      <c r="G7" s="3" t="s">
        <v>30</v>
      </c>
      <c r="H7" s="3" t="s">
        <v>31</v>
      </c>
      <c r="I7" s="3" t="s">
        <v>32</v>
      </c>
      <c r="J7" s="3" t="s">
        <v>33</v>
      </c>
      <c r="K7" s="26" t="s">
        <v>34</v>
      </c>
      <c r="L7" s="25" t="s">
        <v>18</v>
      </c>
      <c r="M7" s="25" t="s">
        <v>35</v>
      </c>
      <c r="N7" s="25" t="s">
        <v>36</v>
      </c>
      <c r="O7" s="25" t="s">
        <v>37</v>
      </c>
      <c r="P7" s="26" t="s">
        <v>38</v>
      </c>
      <c r="Q7" s="71"/>
    </row>
    <row r="8" spans="1:17" s="39" customFormat="1" ht="20.100000000000001" customHeight="1" x14ac:dyDescent="0.25">
      <c r="A8" s="72"/>
      <c r="B8" s="73" t="s">
        <v>25</v>
      </c>
      <c r="C8" s="73" t="s">
        <v>26</v>
      </c>
      <c r="D8" s="73" t="s">
        <v>27</v>
      </c>
      <c r="E8" s="73" t="s">
        <v>28</v>
      </c>
      <c r="F8" s="73" t="s">
        <v>29</v>
      </c>
      <c r="G8" s="74" t="s">
        <v>309</v>
      </c>
      <c r="H8" s="75"/>
      <c r="I8" s="76"/>
      <c r="J8" s="75"/>
      <c r="K8" s="75"/>
      <c r="L8" s="75"/>
      <c r="M8" s="75"/>
      <c r="N8" s="75"/>
      <c r="O8" s="75"/>
      <c r="P8" s="77"/>
    </row>
    <row r="9" spans="1:17" ht="50.1" customHeight="1" x14ac:dyDescent="0.25">
      <c r="A9" s="55" t="s">
        <v>310</v>
      </c>
      <c r="B9" s="68" t="s">
        <v>25</v>
      </c>
      <c r="C9" s="68" t="s">
        <v>26</v>
      </c>
      <c r="D9" s="68" t="s">
        <v>27</v>
      </c>
      <c r="E9" s="68" t="s">
        <v>28</v>
      </c>
      <c r="F9" s="68" t="s">
        <v>29</v>
      </c>
      <c r="G9" s="58" t="s">
        <v>311</v>
      </c>
      <c r="H9" s="58" t="s">
        <v>312</v>
      </c>
      <c r="I9" s="62" t="s">
        <v>313</v>
      </c>
      <c r="J9" s="59" t="s">
        <v>185</v>
      </c>
      <c r="K9" s="59"/>
      <c r="L9" s="61" t="e">
        <f t="shared" ref="L9:L14" si="0">VLOOKUP(K9,Points,3,FALSE)</f>
        <v>#N/A</v>
      </c>
      <c r="M9" s="62" t="s">
        <v>48</v>
      </c>
      <c r="N9" s="61" t="e">
        <f t="shared" ref="N9:N14" si="1">VLOOKUP(M9,Weight,3,FALSE)*L9</f>
        <v>#N/A</v>
      </c>
      <c r="O9" s="61">
        <f>VLOOKUP(M9,Weight,3,FALSE)*MAX(Lists!C$6:C$11)</f>
        <v>10</v>
      </c>
      <c r="P9" s="63" t="str">
        <f t="shared" ref="P9:P14" si="2">IF(ISBLANK(K9),"",IF(OR(AND(M9="Mandatory",L9=2),AND(M9="Recommended",L9&gt;=1),AND(M9="Supporting",L9&gt;=1),K9="NA"),"PASS",IF(AND(M9="Supporting",L9&lt;0),"REVIEW","FAIL")))</f>
        <v/>
      </c>
    </row>
    <row r="10" spans="1:17" ht="50.1" customHeight="1" x14ac:dyDescent="0.25">
      <c r="A10" s="79" t="s">
        <v>314</v>
      </c>
      <c r="B10" s="68" t="s">
        <v>25</v>
      </c>
      <c r="C10" s="68"/>
      <c r="D10" s="68" t="s">
        <v>27</v>
      </c>
      <c r="E10" s="68" t="s">
        <v>28</v>
      </c>
      <c r="F10" s="68" t="s">
        <v>29</v>
      </c>
      <c r="G10" s="78" t="s">
        <v>315</v>
      </c>
      <c r="H10" s="78" t="s">
        <v>316</v>
      </c>
      <c r="I10" s="59" t="s">
        <v>317</v>
      </c>
      <c r="J10" s="61" t="s">
        <v>185</v>
      </c>
      <c r="K10" s="59"/>
      <c r="L10" s="61" t="e">
        <f t="shared" si="0"/>
        <v>#N/A</v>
      </c>
      <c r="M10" s="62" t="s">
        <v>43</v>
      </c>
      <c r="N10" s="61" t="e">
        <f t="shared" si="1"/>
        <v>#N/A</v>
      </c>
      <c r="O10" s="61">
        <f>VLOOKUP(M10,Weight,3,FALSE)*MAX(Lists!C$6:C$11)</f>
        <v>6</v>
      </c>
      <c r="P10" s="63" t="str">
        <f t="shared" si="2"/>
        <v/>
      </c>
    </row>
    <row r="11" spans="1:17" ht="50.1" customHeight="1" x14ac:dyDescent="0.25">
      <c r="A11" s="79" t="s">
        <v>318</v>
      </c>
      <c r="B11" s="68" t="s">
        <v>25</v>
      </c>
      <c r="C11" s="68" t="s">
        <v>26</v>
      </c>
      <c r="D11" s="68" t="s">
        <v>27</v>
      </c>
      <c r="E11" s="68" t="s">
        <v>28</v>
      </c>
      <c r="F11" s="68" t="s">
        <v>29</v>
      </c>
      <c r="G11" s="58" t="s">
        <v>319</v>
      </c>
      <c r="H11" s="58" t="s">
        <v>320</v>
      </c>
      <c r="I11" s="59" t="s">
        <v>317</v>
      </c>
      <c r="J11" s="59" t="s">
        <v>185</v>
      </c>
      <c r="K11" s="59"/>
      <c r="L11" s="61" t="e">
        <f t="shared" si="0"/>
        <v>#N/A</v>
      </c>
      <c r="M11" s="62" t="s">
        <v>43</v>
      </c>
      <c r="N11" s="61" t="e">
        <f t="shared" si="1"/>
        <v>#N/A</v>
      </c>
      <c r="O11" s="61">
        <f>VLOOKUP(M11,Weight,3,FALSE)*MAX(Lists!C$6:C$11)</f>
        <v>6</v>
      </c>
      <c r="P11" s="63" t="str">
        <f t="shared" si="2"/>
        <v/>
      </c>
    </row>
    <row r="12" spans="1:17" ht="50.1" customHeight="1" x14ac:dyDescent="0.25">
      <c r="A12" s="55" t="s">
        <v>321</v>
      </c>
      <c r="B12" s="68" t="s">
        <v>25</v>
      </c>
      <c r="C12" s="68" t="s">
        <v>26</v>
      </c>
      <c r="D12" s="68"/>
      <c r="E12" s="68" t="s">
        <v>28</v>
      </c>
      <c r="F12" s="68" t="s">
        <v>29</v>
      </c>
      <c r="G12" s="78" t="s">
        <v>322</v>
      </c>
      <c r="H12" s="58" t="s">
        <v>323</v>
      </c>
      <c r="I12" s="59" t="s">
        <v>94</v>
      </c>
      <c r="J12" s="60" t="s">
        <v>95</v>
      </c>
      <c r="K12" s="59"/>
      <c r="L12" s="61" t="e">
        <f t="shared" si="0"/>
        <v>#N/A</v>
      </c>
      <c r="M12" s="62" t="s">
        <v>48</v>
      </c>
      <c r="N12" s="61" t="e">
        <f t="shared" si="1"/>
        <v>#N/A</v>
      </c>
      <c r="O12" s="61">
        <f>VLOOKUP(M12,Weight,3,FALSE)*MAX(Lists!C$6:C$11)</f>
        <v>10</v>
      </c>
      <c r="P12" s="63" t="str">
        <f t="shared" si="2"/>
        <v/>
      </c>
    </row>
    <row r="13" spans="1:17" ht="35.1" customHeight="1" x14ac:dyDescent="0.25">
      <c r="A13" s="55" t="s">
        <v>324</v>
      </c>
      <c r="B13" s="68"/>
      <c r="C13" s="68" t="s">
        <v>26</v>
      </c>
      <c r="D13" s="68"/>
      <c r="E13" s="68" t="s">
        <v>28</v>
      </c>
      <c r="F13" s="68" t="s">
        <v>29</v>
      </c>
      <c r="G13" s="58" t="s">
        <v>325</v>
      </c>
      <c r="H13" s="58" t="s">
        <v>326</v>
      </c>
      <c r="I13" s="59" t="s">
        <v>327</v>
      </c>
      <c r="J13" s="59" t="s">
        <v>176</v>
      </c>
      <c r="K13" s="59"/>
      <c r="L13" s="61" t="e">
        <f t="shared" si="0"/>
        <v>#N/A</v>
      </c>
      <c r="M13" s="62" t="s">
        <v>48</v>
      </c>
      <c r="N13" s="61" t="e">
        <f t="shared" si="1"/>
        <v>#N/A</v>
      </c>
      <c r="O13" s="61">
        <f>VLOOKUP(M13,Weight,3,FALSE)*MAX(Lists!C$6:C$11)</f>
        <v>10</v>
      </c>
      <c r="P13" s="63" t="str">
        <f t="shared" si="2"/>
        <v/>
      </c>
    </row>
    <row r="14" spans="1:17" ht="35.1" customHeight="1" x14ac:dyDescent="0.25">
      <c r="A14" s="55" t="s">
        <v>328</v>
      </c>
      <c r="B14" s="68"/>
      <c r="C14" s="68" t="s">
        <v>26</v>
      </c>
      <c r="D14" s="68" t="s">
        <v>27</v>
      </c>
      <c r="E14" s="68" t="s">
        <v>28</v>
      </c>
      <c r="F14" s="68" t="s">
        <v>29</v>
      </c>
      <c r="G14" s="58" t="s">
        <v>329</v>
      </c>
      <c r="H14" s="58" t="s">
        <v>330</v>
      </c>
      <c r="I14" s="59" t="s">
        <v>331</v>
      </c>
      <c r="J14" s="59" t="s">
        <v>176</v>
      </c>
      <c r="K14" s="59"/>
      <c r="L14" s="61" t="e">
        <f t="shared" si="0"/>
        <v>#N/A</v>
      </c>
      <c r="M14" s="62" t="s">
        <v>43</v>
      </c>
      <c r="N14" s="61" t="e">
        <f t="shared" si="1"/>
        <v>#N/A</v>
      </c>
      <c r="O14" s="61">
        <f>VLOOKUP(M14,Weight,3,FALSE)*MAX(Lists!C$6:C$11)</f>
        <v>6</v>
      </c>
      <c r="P14" s="63" t="str">
        <f t="shared" si="2"/>
        <v/>
      </c>
    </row>
    <row r="15" spans="1:17" s="17" customFormat="1" ht="20.100000000000001" customHeight="1" x14ac:dyDescent="0.25">
      <c r="A15" s="72" t="s">
        <v>61</v>
      </c>
      <c r="B15" s="73" t="s">
        <v>25</v>
      </c>
      <c r="C15" s="73" t="s">
        <v>26</v>
      </c>
      <c r="D15" s="73" t="s">
        <v>27</v>
      </c>
      <c r="E15" s="73" t="s">
        <v>28</v>
      </c>
      <c r="F15" s="73" t="s">
        <v>29</v>
      </c>
      <c r="G15" s="74" t="s">
        <v>332</v>
      </c>
      <c r="H15" s="75"/>
      <c r="I15" s="76"/>
      <c r="J15" s="75"/>
      <c r="K15" s="75"/>
      <c r="L15" s="75" t="s">
        <v>61</v>
      </c>
      <c r="M15" s="75"/>
      <c r="N15" s="75"/>
      <c r="O15" s="75"/>
      <c r="P15" s="77"/>
    </row>
    <row r="16" spans="1:17" ht="50.1" customHeight="1" x14ac:dyDescent="0.25">
      <c r="A16" s="55" t="s">
        <v>333</v>
      </c>
      <c r="B16" s="68" t="s">
        <v>25</v>
      </c>
      <c r="C16" s="68" t="s">
        <v>26</v>
      </c>
      <c r="D16" s="68" t="s">
        <v>27</v>
      </c>
      <c r="E16" s="68" t="s">
        <v>28</v>
      </c>
      <c r="F16" s="68" t="s">
        <v>29</v>
      </c>
      <c r="G16" s="78" t="s">
        <v>334</v>
      </c>
      <c r="H16" s="58" t="s">
        <v>446</v>
      </c>
      <c r="I16" s="59" t="s">
        <v>129</v>
      </c>
      <c r="J16" s="60" t="s">
        <v>110</v>
      </c>
      <c r="K16" s="59"/>
      <c r="L16" s="61" t="e">
        <f t="shared" ref="L16:L24" si="3">VLOOKUP(K16,Points,3,FALSE)</f>
        <v>#N/A</v>
      </c>
      <c r="M16" s="62" t="s">
        <v>48</v>
      </c>
      <c r="N16" s="61" t="e">
        <f t="shared" ref="N16:N24" si="4">VLOOKUP(M16,Weight,3,FALSE)*L16</f>
        <v>#N/A</v>
      </c>
      <c r="O16" s="61">
        <f>VLOOKUP(M16,Weight,3,FALSE)*MAX(Lists!C$6:C$11)</f>
        <v>10</v>
      </c>
      <c r="P16" s="63" t="str">
        <f t="shared" ref="P16:P24" si="5">IF(ISBLANK(K16),"",IF(OR(AND(M16="Mandatory",L16=2),AND(M16="Recommended",L16&gt;=1),AND(M16="Supporting",L16&gt;=1),K16="NA"),"PASS",IF(AND(M16="Supporting",L16&lt;0),"REVIEW","FAIL")))</f>
        <v/>
      </c>
    </row>
    <row r="17" spans="1:16" ht="20.100000000000001" customHeight="1" x14ac:dyDescent="0.25">
      <c r="A17" s="55" t="s">
        <v>335</v>
      </c>
      <c r="B17" s="68" t="s">
        <v>25</v>
      </c>
      <c r="C17" s="68" t="s">
        <v>26</v>
      </c>
      <c r="D17" s="68" t="s">
        <v>27</v>
      </c>
      <c r="E17" s="68" t="s">
        <v>28</v>
      </c>
      <c r="F17" s="68" t="s">
        <v>29</v>
      </c>
      <c r="G17" s="78" t="s">
        <v>336</v>
      </c>
      <c r="H17" s="58" t="s">
        <v>337</v>
      </c>
      <c r="I17" s="59" t="s">
        <v>338</v>
      </c>
      <c r="J17" s="60" t="s">
        <v>110</v>
      </c>
      <c r="K17" s="59"/>
      <c r="L17" s="61" t="e">
        <f t="shared" si="3"/>
        <v>#N/A</v>
      </c>
      <c r="M17" s="62" t="s">
        <v>48</v>
      </c>
      <c r="N17" s="61" t="e">
        <f t="shared" si="4"/>
        <v>#N/A</v>
      </c>
      <c r="O17" s="61">
        <f>VLOOKUP(M17,Weight,3,FALSE)*MAX(Lists!C$6:C$11)</f>
        <v>10</v>
      </c>
      <c r="P17" s="63" t="str">
        <f t="shared" si="5"/>
        <v/>
      </c>
    </row>
    <row r="18" spans="1:16" ht="35.1" customHeight="1" x14ac:dyDescent="0.25">
      <c r="A18" s="55" t="s">
        <v>339</v>
      </c>
      <c r="B18" s="68" t="s">
        <v>25</v>
      </c>
      <c r="C18" s="68" t="s">
        <v>26</v>
      </c>
      <c r="D18" s="68"/>
      <c r="E18" s="68" t="s">
        <v>28</v>
      </c>
      <c r="F18" s="68" t="s">
        <v>29</v>
      </c>
      <c r="G18" s="78" t="s">
        <v>340</v>
      </c>
      <c r="H18" s="58" t="s">
        <v>341</v>
      </c>
      <c r="I18" s="59" t="s">
        <v>338</v>
      </c>
      <c r="J18" s="60" t="s">
        <v>110</v>
      </c>
      <c r="K18" s="59"/>
      <c r="L18" s="61" t="e">
        <f t="shared" ref="L18" si="6">VLOOKUP(K18,Points,3,FALSE)</f>
        <v>#N/A</v>
      </c>
      <c r="M18" s="62" t="s">
        <v>48</v>
      </c>
      <c r="N18" s="61" t="e">
        <f t="shared" ref="N18" si="7">VLOOKUP(M18,Weight,3,FALSE)*L18</f>
        <v>#N/A</v>
      </c>
      <c r="O18" s="61">
        <f>VLOOKUP(M18,Weight,3,FALSE)*MAX(Lists!C$6:C$11)</f>
        <v>10</v>
      </c>
      <c r="P18" s="63" t="str">
        <f t="shared" ref="P18" si="8">IF(ISBLANK(K18),"",IF(OR(AND(M18="Mandatory",L18=2),AND(M18="Recommended",L18&gt;=1),AND(M18="Supporting",L18&gt;=1),K18="NA"),"PASS",IF(AND(M18="Supporting",L18&lt;0),"REVIEW","FAIL")))</f>
        <v/>
      </c>
    </row>
    <row r="19" spans="1:16" ht="50.1" customHeight="1" x14ac:dyDescent="0.25">
      <c r="A19" s="55" t="s">
        <v>342</v>
      </c>
      <c r="B19" s="68" t="s">
        <v>25</v>
      </c>
      <c r="C19" s="68" t="s">
        <v>26</v>
      </c>
      <c r="D19" s="68" t="s">
        <v>27</v>
      </c>
      <c r="E19" s="68" t="s">
        <v>28</v>
      </c>
      <c r="F19" s="68" t="s">
        <v>29</v>
      </c>
      <c r="G19" s="78" t="s">
        <v>343</v>
      </c>
      <c r="H19" s="58" t="s">
        <v>344</v>
      </c>
      <c r="I19" s="59" t="s">
        <v>345</v>
      </c>
      <c r="J19" s="60" t="s">
        <v>110</v>
      </c>
      <c r="K19" s="59"/>
      <c r="L19" s="61" t="e">
        <f t="shared" si="3"/>
        <v>#N/A</v>
      </c>
      <c r="M19" s="62" t="s">
        <v>48</v>
      </c>
      <c r="N19" s="61" t="e">
        <f t="shared" si="4"/>
        <v>#N/A</v>
      </c>
      <c r="O19" s="61">
        <f>VLOOKUP(M19,Weight,3,FALSE)*MAX(Lists!C$6:C$11)</f>
        <v>10</v>
      </c>
      <c r="P19" s="63" t="str">
        <f t="shared" si="5"/>
        <v/>
      </c>
    </row>
    <row r="20" spans="1:16" ht="50.1" customHeight="1" x14ac:dyDescent="0.25">
      <c r="A20" s="55" t="s">
        <v>346</v>
      </c>
      <c r="B20" s="68" t="s">
        <v>25</v>
      </c>
      <c r="C20" s="68" t="s">
        <v>26</v>
      </c>
      <c r="D20" s="68" t="s">
        <v>27</v>
      </c>
      <c r="E20" s="68" t="s">
        <v>28</v>
      </c>
      <c r="F20" s="68" t="s">
        <v>29</v>
      </c>
      <c r="G20" s="78" t="s">
        <v>347</v>
      </c>
      <c r="H20" s="58" t="s">
        <v>447</v>
      </c>
      <c r="I20" s="59" t="s">
        <v>348</v>
      </c>
      <c r="J20" s="60" t="s">
        <v>176</v>
      </c>
      <c r="K20" s="59"/>
      <c r="L20" s="61" t="e">
        <f t="shared" si="3"/>
        <v>#N/A</v>
      </c>
      <c r="M20" s="62" t="s">
        <v>48</v>
      </c>
      <c r="N20" s="61" t="e">
        <f t="shared" si="4"/>
        <v>#N/A</v>
      </c>
      <c r="O20" s="61">
        <f>VLOOKUP(M20,Weight,3,FALSE)*MAX(Lists!C$6:C$11)</f>
        <v>10</v>
      </c>
      <c r="P20" s="63" t="str">
        <f t="shared" si="5"/>
        <v/>
      </c>
    </row>
    <row r="21" spans="1:16" ht="65.099999999999994" customHeight="1" x14ac:dyDescent="0.25">
      <c r="A21" s="55" t="s">
        <v>349</v>
      </c>
      <c r="B21" s="68"/>
      <c r="C21" s="68" t="s">
        <v>26</v>
      </c>
      <c r="D21" s="68" t="s">
        <v>27</v>
      </c>
      <c r="E21" s="68" t="s">
        <v>28</v>
      </c>
      <c r="F21" s="68" t="s">
        <v>29</v>
      </c>
      <c r="G21" s="78" t="s">
        <v>350</v>
      </c>
      <c r="H21" s="58" t="s">
        <v>448</v>
      </c>
      <c r="I21" s="59" t="s">
        <v>290</v>
      </c>
      <c r="J21" s="60" t="s">
        <v>176</v>
      </c>
      <c r="K21" s="59"/>
      <c r="L21" s="61" t="e">
        <f t="shared" si="3"/>
        <v>#N/A</v>
      </c>
      <c r="M21" s="62" t="s">
        <v>48</v>
      </c>
      <c r="N21" s="61" t="e">
        <f t="shared" si="4"/>
        <v>#N/A</v>
      </c>
      <c r="O21" s="61">
        <f>VLOOKUP(M21,Weight,3,FALSE)*MAX(Lists!C$6:C$11)</f>
        <v>10</v>
      </c>
      <c r="P21" s="63" t="str">
        <f t="shared" si="5"/>
        <v/>
      </c>
    </row>
    <row r="22" spans="1:16" ht="50.1" customHeight="1" x14ac:dyDescent="0.25">
      <c r="A22" s="55" t="s">
        <v>351</v>
      </c>
      <c r="B22" s="68"/>
      <c r="C22" s="68" t="s">
        <v>26</v>
      </c>
      <c r="D22" s="68" t="s">
        <v>27</v>
      </c>
      <c r="E22" s="68" t="s">
        <v>28</v>
      </c>
      <c r="F22" s="68" t="s">
        <v>29</v>
      </c>
      <c r="G22" s="78" t="s">
        <v>352</v>
      </c>
      <c r="H22" s="58" t="s">
        <v>353</v>
      </c>
      <c r="I22" s="59" t="s">
        <v>348</v>
      </c>
      <c r="J22" s="60" t="s">
        <v>176</v>
      </c>
      <c r="K22" s="59"/>
      <c r="L22" s="61" t="e">
        <f t="shared" si="3"/>
        <v>#N/A</v>
      </c>
      <c r="M22" s="62" t="s">
        <v>48</v>
      </c>
      <c r="N22" s="61" t="e">
        <f t="shared" si="4"/>
        <v>#N/A</v>
      </c>
      <c r="O22" s="61">
        <f>VLOOKUP(M22,Weight,3,FALSE)*MAX(Lists!C$6:C$11)</f>
        <v>10</v>
      </c>
      <c r="P22" s="63" t="str">
        <f t="shared" si="5"/>
        <v/>
      </c>
    </row>
    <row r="23" spans="1:16" ht="65.099999999999994" customHeight="1" x14ac:dyDescent="0.25">
      <c r="A23" s="55" t="s">
        <v>354</v>
      </c>
      <c r="B23" s="68"/>
      <c r="C23" s="68" t="s">
        <v>26</v>
      </c>
      <c r="D23" s="68" t="s">
        <v>27</v>
      </c>
      <c r="E23" s="68" t="s">
        <v>28</v>
      </c>
      <c r="F23" s="68" t="s">
        <v>29</v>
      </c>
      <c r="G23" s="80" t="s">
        <v>355</v>
      </c>
      <c r="H23" s="58" t="s">
        <v>356</v>
      </c>
      <c r="I23" s="59" t="s">
        <v>348</v>
      </c>
      <c r="J23" s="60" t="s">
        <v>176</v>
      </c>
      <c r="K23" s="59"/>
      <c r="L23" s="61" t="e">
        <f t="shared" si="3"/>
        <v>#N/A</v>
      </c>
      <c r="M23" s="62" t="s">
        <v>48</v>
      </c>
      <c r="N23" s="61" t="e">
        <f t="shared" si="4"/>
        <v>#N/A</v>
      </c>
      <c r="O23" s="61">
        <f>VLOOKUP(M23,Weight,3,FALSE)*MAX(Lists!C$6:C$11)</f>
        <v>10</v>
      </c>
      <c r="P23" s="63" t="str">
        <f t="shared" si="5"/>
        <v/>
      </c>
    </row>
    <row r="24" spans="1:16" ht="35.1" customHeight="1" x14ac:dyDescent="0.25">
      <c r="A24" s="55" t="s">
        <v>357</v>
      </c>
      <c r="B24" s="68" t="s">
        <v>25</v>
      </c>
      <c r="C24" s="68" t="s">
        <v>26</v>
      </c>
      <c r="D24" s="68" t="s">
        <v>27</v>
      </c>
      <c r="E24" s="68" t="s">
        <v>28</v>
      </c>
      <c r="F24" s="68" t="s">
        <v>29</v>
      </c>
      <c r="G24" s="78" t="s">
        <v>358</v>
      </c>
      <c r="H24" s="58" t="s">
        <v>359</v>
      </c>
      <c r="I24" s="59" t="s">
        <v>317</v>
      </c>
      <c r="J24" s="60" t="s">
        <v>19</v>
      </c>
      <c r="K24" s="59"/>
      <c r="L24" s="61" t="e">
        <f t="shared" si="3"/>
        <v>#N/A</v>
      </c>
      <c r="M24" s="62" t="s">
        <v>48</v>
      </c>
      <c r="N24" s="61" t="e">
        <f t="shared" si="4"/>
        <v>#N/A</v>
      </c>
      <c r="O24" s="61">
        <f>VLOOKUP(M24,Weight,3,FALSE)*MAX(Lists!C$6:C$11)</f>
        <v>10</v>
      </c>
      <c r="P24" s="63" t="str">
        <f t="shared" si="5"/>
        <v/>
      </c>
    </row>
    <row r="25" spans="1:16" x14ac:dyDescent="0.25">
      <c r="A25" s="17"/>
    </row>
  </sheetData>
  <sheetProtection autoFilter="0"/>
  <autoFilter ref="A7:P24" xr:uid="{14591247-7153-466F-B98B-5CF9A9909BE2}"/>
  <phoneticPr fontId="4" type="noConversion"/>
  <conditionalFormatting sqref="P16:P17 P19:P24">
    <cfRule type="cellIs" dxfId="46" priority="14" operator="equal">
      <formula>"FAIL"</formula>
    </cfRule>
    <cfRule type="cellIs" dxfId="45" priority="15" operator="equal">
      <formula>"REVIEW"</formula>
    </cfRule>
    <cfRule type="cellIs" dxfId="44" priority="16" operator="equal">
      <formula>"PASS"</formula>
    </cfRule>
  </conditionalFormatting>
  <conditionalFormatting sqref="P9:P14">
    <cfRule type="cellIs" dxfId="43" priority="17" operator="equal">
      <formula>"FAIL"</formula>
    </cfRule>
    <cfRule type="cellIs" dxfId="42" priority="18" operator="equal">
      <formula>"REVIEW"</formula>
    </cfRule>
    <cfRule type="cellIs" dxfId="41" priority="19" operator="equal">
      <formula>"PASS"</formula>
    </cfRule>
  </conditionalFormatting>
  <conditionalFormatting sqref="B9:C14">
    <cfRule type="notContainsBlanks" dxfId="40" priority="13">
      <formula>LEN(TRIM(B9))&gt;0</formula>
    </cfRule>
  </conditionalFormatting>
  <conditionalFormatting sqref="B16:C24">
    <cfRule type="notContainsBlanks" dxfId="39" priority="12">
      <formula>LEN(TRIM(B16))&gt;0</formula>
    </cfRule>
  </conditionalFormatting>
  <conditionalFormatting sqref="D9:F14">
    <cfRule type="notContainsBlanks" dxfId="38" priority="11">
      <formula>LEN(TRIM(D9))&gt;0</formula>
    </cfRule>
  </conditionalFormatting>
  <conditionalFormatting sqref="D16:F24">
    <cfRule type="notContainsBlanks" dxfId="37" priority="10">
      <formula>LEN(TRIM(D16))&gt;0</formula>
    </cfRule>
  </conditionalFormatting>
  <conditionalFormatting sqref="P18">
    <cfRule type="cellIs" dxfId="36" priority="7" operator="equal">
      <formula>"FAIL"</formula>
    </cfRule>
    <cfRule type="cellIs" dxfId="35" priority="8" operator="equal">
      <formula>"REVIEW"</formula>
    </cfRule>
    <cfRule type="cellIs" dxfId="34" priority="9" operator="equal">
      <formula>"PASS"</formula>
    </cfRule>
  </conditionalFormatting>
  <conditionalFormatting sqref="H5:I5">
    <cfRule type="containsText" dxfId="33" priority="4" operator="containsText" text="rework">
      <formula>NOT(ISERROR(SEARCH("rework",H5)))</formula>
    </cfRule>
    <cfRule type="containsText" dxfId="32" priority="5" operator="containsText" text="minimum">
      <formula>NOT(ISERROR(SEARCH("minimum",H5)))</formula>
    </cfRule>
    <cfRule type="containsText" dxfId="31" priority="6" operator="containsText" text="passed">
      <formula>NOT(ISERROR(SEARCH("passed",H5)))</formula>
    </cfRule>
  </conditionalFormatting>
  <conditionalFormatting sqref="H4:I4">
    <cfRule type="containsText" dxfId="30" priority="1" operator="containsText" text="rework">
      <formula>NOT(ISERROR(SEARCH("rework",H4)))</formula>
    </cfRule>
    <cfRule type="containsText" dxfId="29" priority="2" operator="containsText" text="minimum">
      <formula>NOT(ISERROR(SEARCH("minimum",H4)))</formula>
    </cfRule>
    <cfRule type="containsText" dxfId="28" priority="3" operator="containsText" text="passed">
      <formula>NOT(ISERROR(SEARCH("passed",H4)))</formula>
    </cfRule>
  </conditionalFormatting>
  <pageMargins left="0.7" right="0.7" top="0.75" bottom="0.75" header="0.3" footer="0.3"/>
  <pageSetup paperSize="9" orientation="portrait" horizontalDpi="300" verticalDpi="300" r:id="rId1"/>
  <legacyDrawing r:id="rId2"/>
  <extLst>
    <ext xmlns:x14="http://schemas.microsoft.com/office/spreadsheetml/2009/9/main" uri="{CCE6A557-97BC-4b89-ADB6-D9C93CAAB3DF}">
      <x14:dataValidations xmlns:xm="http://schemas.microsoft.com/office/excel/2006/main" disablePrompts="1" count="2">
        <x14:dataValidation type="list" allowBlank="1" showInputMessage="1" showErrorMessage="1" xr:uid="{C618B16A-8178-43A5-AA8D-3EBC6D499A19}">
          <x14:formula1>
            <xm:f>Lists!$A$14:$A$16</xm:f>
          </x14:formula1>
          <xm:sqref>M9:M14 M16:M24</xm:sqref>
        </x14:dataValidation>
        <x14:dataValidation type="list" showInputMessage="1" showErrorMessage="1" xr:uid="{FA76D126-E818-4925-821D-4C045B3AA544}">
          <x14:formula1>
            <xm:f>Lists!$A$6:$A$11</xm:f>
          </x14:formula1>
          <xm:sqref>K9:K14 K16:K24</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FF99"/>
    <pageSetUpPr fitToPage="1"/>
  </sheetPr>
  <dimension ref="A1:Q29"/>
  <sheetViews>
    <sheetView zoomScaleNormal="100" workbookViewId="0">
      <pane ySplit="7" topLeftCell="A8" activePane="bottomLeft" state="frozen"/>
      <selection activeCell="A8" sqref="A8"/>
      <selection pane="bottomLeft" activeCell="A8" sqref="A8"/>
    </sheetView>
  </sheetViews>
  <sheetFormatPr defaultRowHeight="12.75" x14ac:dyDescent="0.25"/>
  <cols>
    <col min="1" max="1" width="10.7109375" style="9" customWidth="1"/>
    <col min="2" max="6" width="5.7109375" style="9" customWidth="1"/>
    <col min="7" max="7" width="50.7109375" style="15" customWidth="1"/>
    <col min="8" max="8" width="80.7109375" style="15" customWidth="1"/>
    <col min="9" max="9" width="30.7109375" style="15" customWidth="1"/>
    <col min="10" max="10" width="30.7109375" style="9" customWidth="1"/>
    <col min="11" max="11" width="18.7109375" style="17" customWidth="1"/>
    <col min="12" max="15" width="10.7109375" style="9" hidden="1" customWidth="1"/>
    <col min="16" max="16" width="15.7109375" style="17" customWidth="1"/>
    <col min="17" max="16384" width="9.140625" style="9"/>
  </cols>
  <sheetData>
    <row r="1" spans="1:17" s="1" customFormat="1" ht="18" x14ac:dyDescent="0.25">
      <c r="H1" s="89" t="s">
        <v>451</v>
      </c>
      <c r="I1" s="2"/>
      <c r="K1" s="39"/>
      <c r="L1" s="40"/>
      <c r="P1" s="39"/>
      <c r="Q1" s="40"/>
    </row>
    <row r="2" spans="1:17" s="1" customFormat="1" x14ac:dyDescent="0.25">
      <c r="K2" s="39"/>
      <c r="L2" s="40"/>
      <c r="N2" s="1" t="s">
        <v>14</v>
      </c>
      <c r="O2" s="40" t="s">
        <v>15</v>
      </c>
      <c r="P2" s="39"/>
      <c r="Q2" s="40"/>
    </row>
    <row r="3" spans="1:17" s="1" customFormat="1" x14ac:dyDescent="0.25">
      <c r="H3" s="41" t="s">
        <v>62</v>
      </c>
      <c r="I3" s="41"/>
      <c r="J3" s="16" t="s">
        <v>17</v>
      </c>
      <c r="K3" s="39"/>
      <c r="L3" s="40"/>
      <c r="M3" s="40" t="s">
        <v>18</v>
      </c>
      <c r="N3" s="42" t="e">
        <f>SUM(N9:N21)</f>
        <v>#N/A</v>
      </c>
      <c r="O3" s="43">
        <f>SUM(O9:O21)</f>
        <v>96</v>
      </c>
      <c r="P3" s="39"/>
      <c r="Q3" s="40"/>
    </row>
    <row r="4" spans="1:17" s="1" customFormat="1" x14ac:dyDescent="0.25">
      <c r="H4" s="44" t="str">
        <f>IF(COUNTIF(P9:P21,"FAIL")&gt;0,"Rework recommended before continuing",IF(COUNTIF(P9:P21,"REVIEW")&gt;0,"Minimum criteria met but would benefit from added work","Review passed"))</f>
        <v>Review passed</v>
      </c>
      <c r="I4" s="41"/>
      <c r="J4" s="17" t="s">
        <v>110</v>
      </c>
      <c r="K4" s="39"/>
      <c r="L4" s="40"/>
      <c r="M4" s="40" t="s">
        <v>20</v>
      </c>
      <c r="N4" s="45" t="e">
        <f>AVERAGE(N9:N21)</f>
        <v>#N/A</v>
      </c>
      <c r="O4" s="46">
        <f>AVERAGE(O9:O21)</f>
        <v>8</v>
      </c>
      <c r="P4" s="39"/>
      <c r="Q4" s="40"/>
    </row>
    <row r="5" spans="1:17" s="1" customFormat="1" x14ac:dyDescent="0.25">
      <c r="G5" s="47"/>
      <c r="H5" s="41"/>
      <c r="I5" s="41"/>
      <c r="K5" s="39"/>
      <c r="L5" s="40"/>
      <c r="M5" s="39" t="s">
        <v>21</v>
      </c>
      <c r="N5" s="48" t="e">
        <f>N4/O4</f>
        <v>#N/A</v>
      </c>
      <c r="O5" s="40"/>
      <c r="P5" s="39"/>
      <c r="Q5" s="40"/>
    </row>
    <row r="6" spans="1:17" s="40" customFormat="1" x14ac:dyDescent="0.25">
      <c r="B6" s="49" t="s">
        <v>22</v>
      </c>
      <c r="C6" s="50"/>
      <c r="D6" s="51"/>
      <c r="E6" s="52" t="s">
        <v>23</v>
      </c>
      <c r="F6" s="51"/>
      <c r="G6" s="1"/>
      <c r="H6" s="1"/>
      <c r="I6" s="1"/>
      <c r="K6" s="39"/>
      <c r="P6" s="39"/>
    </row>
    <row r="7" spans="1:17" s="15" customFormat="1" ht="20.100000000000001" customHeight="1" x14ac:dyDescent="0.25">
      <c r="A7" s="3" t="s">
        <v>24</v>
      </c>
      <c r="B7" s="53" t="s">
        <v>25</v>
      </c>
      <c r="C7" s="53" t="s">
        <v>26</v>
      </c>
      <c r="D7" s="53" t="s">
        <v>27</v>
      </c>
      <c r="E7" s="53" t="s">
        <v>28</v>
      </c>
      <c r="F7" s="53" t="s">
        <v>29</v>
      </c>
      <c r="G7" s="3" t="s">
        <v>30</v>
      </c>
      <c r="H7" s="3" t="s">
        <v>31</v>
      </c>
      <c r="I7" s="3" t="s">
        <v>32</v>
      </c>
      <c r="J7" s="3" t="s">
        <v>33</v>
      </c>
      <c r="K7" s="26" t="s">
        <v>34</v>
      </c>
      <c r="L7" s="25" t="s">
        <v>18</v>
      </c>
      <c r="M7" s="25" t="s">
        <v>35</v>
      </c>
      <c r="N7" s="25" t="s">
        <v>36</v>
      </c>
      <c r="O7" s="25" t="s">
        <v>37</v>
      </c>
      <c r="P7" s="26" t="s">
        <v>38</v>
      </c>
      <c r="Q7" s="71"/>
    </row>
    <row r="8" spans="1:17" s="17" customFormat="1" ht="20.100000000000001" customHeight="1" x14ac:dyDescent="0.25">
      <c r="A8" s="72"/>
      <c r="B8" s="73" t="s">
        <v>25</v>
      </c>
      <c r="C8" s="73" t="s">
        <v>26</v>
      </c>
      <c r="D8" s="73" t="s">
        <v>27</v>
      </c>
      <c r="E8" s="73" t="s">
        <v>28</v>
      </c>
      <c r="F8" s="73" t="s">
        <v>29</v>
      </c>
      <c r="G8" s="74" t="s">
        <v>360</v>
      </c>
      <c r="H8" s="75"/>
      <c r="I8" s="75"/>
      <c r="J8" s="76"/>
      <c r="K8" s="75"/>
      <c r="L8" s="75"/>
      <c r="M8" s="75"/>
      <c r="N8" s="75"/>
      <c r="O8" s="75"/>
      <c r="P8" s="77"/>
    </row>
    <row r="9" spans="1:17" ht="35.1" customHeight="1" x14ac:dyDescent="0.25">
      <c r="A9" s="55" t="s">
        <v>361</v>
      </c>
      <c r="B9" s="68" t="s">
        <v>25</v>
      </c>
      <c r="C9" s="68" t="s">
        <v>26</v>
      </c>
      <c r="D9" s="68"/>
      <c r="E9" s="68" t="s">
        <v>28</v>
      </c>
      <c r="F9" s="68" t="s">
        <v>29</v>
      </c>
      <c r="G9" s="58" t="s">
        <v>362</v>
      </c>
      <c r="H9" s="58" t="s">
        <v>363</v>
      </c>
      <c r="I9" s="59" t="s">
        <v>364</v>
      </c>
      <c r="J9" s="60" t="s">
        <v>365</v>
      </c>
      <c r="K9" s="59"/>
      <c r="L9" s="61" t="e">
        <f t="shared" ref="L9" si="0">VLOOKUP(K9,Points,3,FALSE)</f>
        <v>#N/A</v>
      </c>
      <c r="M9" s="62" t="s">
        <v>48</v>
      </c>
      <c r="N9" s="61" t="e">
        <f t="shared" ref="N9" si="1">VLOOKUP(M9,Weight,3,FALSE)*L9</f>
        <v>#N/A</v>
      </c>
      <c r="O9" s="61">
        <f>VLOOKUP(M9,Weight,3,FALSE)*MAX(Lists!C$6:C$11)</f>
        <v>10</v>
      </c>
      <c r="P9" s="63" t="str">
        <f t="shared" ref="P9" si="2">IF(ISBLANK(K9),"",IF(OR(AND(M9="Mandatory",L9=2),AND(M9="Recommended",L9&gt;=1),AND(M9="Supporting",L9&gt;=1),K9="NA"),"PASS",IF(AND(M9="Supporting",L9&lt;0),"REVIEW","FAIL")))</f>
        <v/>
      </c>
    </row>
    <row r="10" spans="1:17" ht="35.1" customHeight="1" x14ac:dyDescent="0.25">
      <c r="A10" s="55" t="s">
        <v>366</v>
      </c>
      <c r="B10" s="68" t="s">
        <v>25</v>
      </c>
      <c r="C10" s="68" t="s">
        <v>26</v>
      </c>
      <c r="D10" s="68"/>
      <c r="E10" s="68" t="s">
        <v>28</v>
      </c>
      <c r="F10" s="68" t="s">
        <v>29</v>
      </c>
      <c r="G10" s="58" t="s">
        <v>367</v>
      </c>
      <c r="H10" s="58" t="s">
        <v>368</v>
      </c>
      <c r="I10" s="59" t="s">
        <v>89</v>
      </c>
      <c r="J10" s="60" t="s">
        <v>369</v>
      </c>
      <c r="K10" s="59"/>
      <c r="L10" s="61" t="e">
        <f t="shared" ref="L10:L12" si="3">VLOOKUP(K10,Points,3,FALSE)</f>
        <v>#N/A</v>
      </c>
      <c r="M10" s="62" t="s">
        <v>43</v>
      </c>
      <c r="N10" s="61" t="e">
        <f t="shared" ref="N10:N12" si="4">VLOOKUP(M10,Weight,3,FALSE)*L10</f>
        <v>#N/A</v>
      </c>
      <c r="O10" s="61">
        <f>VLOOKUP(M10,Weight,3,FALSE)*MAX(Lists!C$6:C$11)</f>
        <v>6</v>
      </c>
      <c r="P10" s="63" t="str">
        <f t="shared" ref="P10:P12" si="5">IF(ISBLANK(K10),"",IF(OR(AND(M10="Mandatory",L10=2),AND(M10="Recommended",L10&gt;=1),AND(M10="Supporting",L10&gt;=1),K10="NA"),"PASS",IF(AND(M10="Supporting",L10&lt;0),"REVIEW","FAIL")))</f>
        <v/>
      </c>
    </row>
    <row r="11" spans="1:17" ht="50.1" customHeight="1" x14ac:dyDescent="0.25">
      <c r="A11" s="55" t="s">
        <v>370</v>
      </c>
      <c r="B11" s="68"/>
      <c r="C11" s="68" t="s">
        <v>26</v>
      </c>
      <c r="D11" s="68" t="s">
        <v>27</v>
      </c>
      <c r="E11" s="68" t="s">
        <v>28</v>
      </c>
      <c r="F11" s="68" t="s">
        <v>29</v>
      </c>
      <c r="G11" s="58" t="s">
        <v>371</v>
      </c>
      <c r="H11" s="58" t="s">
        <v>372</v>
      </c>
      <c r="I11" s="59" t="s">
        <v>317</v>
      </c>
      <c r="J11" s="60" t="s">
        <v>185</v>
      </c>
      <c r="K11" s="59"/>
      <c r="L11" s="61" t="e">
        <f t="shared" si="3"/>
        <v>#N/A</v>
      </c>
      <c r="M11" s="62" t="s">
        <v>109</v>
      </c>
      <c r="N11" s="61" t="e">
        <f t="shared" si="4"/>
        <v>#N/A</v>
      </c>
      <c r="O11" s="61">
        <f>VLOOKUP(M11,Weight,3,FALSE)*MAX(Lists!C$6:C$11)</f>
        <v>2</v>
      </c>
      <c r="P11" s="63" t="str">
        <f t="shared" si="5"/>
        <v/>
      </c>
    </row>
    <row r="12" spans="1:17" ht="35.1" customHeight="1" x14ac:dyDescent="0.25">
      <c r="A12" s="55" t="s">
        <v>373</v>
      </c>
      <c r="B12" s="68"/>
      <c r="C12" s="68" t="s">
        <v>26</v>
      </c>
      <c r="D12" s="68" t="s">
        <v>27</v>
      </c>
      <c r="E12" s="68" t="s">
        <v>28</v>
      </c>
      <c r="F12" s="68" t="s">
        <v>29</v>
      </c>
      <c r="G12" s="58" t="s">
        <v>374</v>
      </c>
      <c r="H12" s="58" t="s">
        <v>375</v>
      </c>
      <c r="I12" s="59" t="s">
        <v>317</v>
      </c>
      <c r="J12" s="60" t="s">
        <v>185</v>
      </c>
      <c r="K12" s="59"/>
      <c r="L12" s="61" t="e">
        <f t="shared" si="3"/>
        <v>#N/A</v>
      </c>
      <c r="M12" s="62" t="s">
        <v>43</v>
      </c>
      <c r="N12" s="61" t="e">
        <f t="shared" si="4"/>
        <v>#N/A</v>
      </c>
      <c r="O12" s="61">
        <f>VLOOKUP(M12,Weight,3,FALSE)*MAX(Lists!C$6:C$11)</f>
        <v>6</v>
      </c>
      <c r="P12" s="63" t="str">
        <f t="shared" si="5"/>
        <v/>
      </c>
    </row>
    <row r="13" spans="1:17" s="17" customFormat="1" ht="20.100000000000001" customHeight="1" x14ac:dyDescent="0.25">
      <c r="A13" s="72" t="s">
        <v>61</v>
      </c>
      <c r="B13" s="73" t="s">
        <v>25</v>
      </c>
      <c r="C13" s="73" t="s">
        <v>26</v>
      </c>
      <c r="D13" s="73" t="s">
        <v>27</v>
      </c>
      <c r="E13" s="73" t="s">
        <v>28</v>
      </c>
      <c r="F13" s="73" t="s">
        <v>29</v>
      </c>
      <c r="G13" s="74" t="s">
        <v>376</v>
      </c>
      <c r="H13" s="75"/>
      <c r="I13" s="75"/>
      <c r="J13" s="76"/>
      <c r="K13" s="75"/>
      <c r="L13" s="75"/>
      <c r="M13" s="75"/>
      <c r="N13" s="75"/>
      <c r="O13" s="75"/>
      <c r="P13" s="77"/>
    </row>
    <row r="14" spans="1:17" ht="35.1" customHeight="1" x14ac:dyDescent="0.25">
      <c r="A14" s="55" t="s">
        <v>377</v>
      </c>
      <c r="B14" s="68" t="s">
        <v>25</v>
      </c>
      <c r="C14" s="68" t="s">
        <v>26</v>
      </c>
      <c r="D14" s="68" t="s">
        <v>27</v>
      </c>
      <c r="E14" s="68" t="s">
        <v>28</v>
      </c>
      <c r="F14" s="68" t="s">
        <v>29</v>
      </c>
      <c r="G14" s="58" t="s">
        <v>378</v>
      </c>
      <c r="H14" s="58" t="s">
        <v>379</v>
      </c>
      <c r="I14" s="59" t="s">
        <v>380</v>
      </c>
      <c r="J14" s="60" t="s">
        <v>110</v>
      </c>
      <c r="K14" s="59"/>
      <c r="L14" s="61" t="e">
        <f t="shared" ref="L14:L21" si="6">VLOOKUP(K14,Points,3,FALSE)</f>
        <v>#N/A</v>
      </c>
      <c r="M14" s="62" t="s">
        <v>48</v>
      </c>
      <c r="N14" s="61" t="e">
        <f t="shared" ref="N14:N21" si="7">VLOOKUP(M14,Weight,3,FALSE)*L14</f>
        <v>#N/A</v>
      </c>
      <c r="O14" s="61">
        <f>VLOOKUP(M14,Weight,3,FALSE)*MAX(Lists!C$6:C$11)</f>
        <v>10</v>
      </c>
      <c r="P14" s="63" t="str">
        <f t="shared" ref="P14:P21" si="8">IF(ISBLANK(K14),"",IF(OR(AND(M14="Mandatory",L14=2),AND(M14="Recommended",L14&gt;=1),AND(M14="Supporting",L14&gt;=1),K14="NA"),"PASS",IF(AND(M14="Supporting",L14&lt;0),"REVIEW","FAIL")))</f>
        <v/>
      </c>
    </row>
    <row r="15" spans="1:17" ht="35.1" customHeight="1" x14ac:dyDescent="0.25">
      <c r="A15" s="55" t="s">
        <v>381</v>
      </c>
      <c r="B15" s="68" t="s">
        <v>25</v>
      </c>
      <c r="C15" s="68" t="s">
        <v>26</v>
      </c>
      <c r="D15" s="68" t="s">
        <v>27</v>
      </c>
      <c r="E15" s="68" t="s">
        <v>28</v>
      </c>
      <c r="F15" s="68" t="s">
        <v>29</v>
      </c>
      <c r="G15" s="58" t="s">
        <v>382</v>
      </c>
      <c r="H15" s="58" t="s">
        <v>383</v>
      </c>
      <c r="I15" s="59" t="s">
        <v>384</v>
      </c>
      <c r="J15" s="60" t="s">
        <v>110</v>
      </c>
      <c r="K15" s="59"/>
      <c r="L15" s="61" t="e">
        <f t="shared" si="6"/>
        <v>#N/A</v>
      </c>
      <c r="M15" s="62" t="s">
        <v>48</v>
      </c>
      <c r="N15" s="61" t="e">
        <f t="shared" si="7"/>
        <v>#N/A</v>
      </c>
      <c r="O15" s="61">
        <f>VLOOKUP(M15,Weight,3,FALSE)*MAX(Lists!C$6:C$11)</f>
        <v>10</v>
      </c>
      <c r="P15" s="63" t="str">
        <f t="shared" si="8"/>
        <v/>
      </c>
    </row>
    <row r="16" spans="1:17" ht="50.1" customHeight="1" x14ac:dyDescent="0.25">
      <c r="A16" s="55" t="s">
        <v>385</v>
      </c>
      <c r="B16" s="68" t="s">
        <v>25</v>
      </c>
      <c r="C16" s="68" t="s">
        <v>26</v>
      </c>
      <c r="D16" s="68" t="s">
        <v>27</v>
      </c>
      <c r="E16" s="68" t="s">
        <v>28</v>
      </c>
      <c r="F16" s="68" t="s">
        <v>29</v>
      </c>
      <c r="G16" s="58" t="s">
        <v>386</v>
      </c>
      <c r="H16" s="58" t="s">
        <v>387</v>
      </c>
      <c r="I16" s="59" t="s">
        <v>388</v>
      </c>
      <c r="J16" s="60" t="s">
        <v>110</v>
      </c>
      <c r="K16" s="59"/>
      <c r="L16" s="61" t="e">
        <f t="shared" si="6"/>
        <v>#N/A</v>
      </c>
      <c r="M16" s="62" t="s">
        <v>48</v>
      </c>
      <c r="N16" s="61" t="e">
        <f t="shared" si="7"/>
        <v>#N/A</v>
      </c>
      <c r="O16" s="61">
        <f>VLOOKUP(M16,Weight,3,FALSE)*MAX(Lists!C$6:C$11)</f>
        <v>10</v>
      </c>
      <c r="P16" s="63" t="str">
        <f t="shared" si="8"/>
        <v/>
      </c>
    </row>
    <row r="17" spans="1:16" ht="20.100000000000001" customHeight="1" x14ac:dyDescent="0.25">
      <c r="A17" s="55" t="s">
        <v>389</v>
      </c>
      <c r="B17" s="68" t="s">
        <v>25</v>
      </c>
      <c r="C17" s="68" t="s">
        <v>26</v>
      </c>
      <c r="D17" s="68" t="s">
        <v>27</v>
      </c>
      <c r="E17" s="68" t="s">
        <v>28</v>
      </c>
      <c r="F17" s="68" t="s">
        <v>29</v>
      </c>
      <c r="G17" s="58" t="s">
        <v>390</v>
      </c>
      <c r="H17" s="58" t="s">
        <v>391</v>
      </c>
      <c r="I17" s="59" t="s">
        <v>129</v>
      </c>
      <c r="J17" s="60" t="s">
        <v>110</v>
      </c>
      <c r="K17" s="59"/>
      <c r="L17" s="61" t="e">
        <f t="shared" si="6"/>
        <v>#N/A</v>
      </c>
      <c r="M17" s="62" t="s">
        <v>48</v>
      </c>
      <c r="N17" s="61" t="e">
        <f t="shared" si="7"/>
        <v>#N/A</v>
      </c>
      <c r="O17" s="61">
        <f>VLOOKUP(M17,Weight,3,FALSE)*MAX(Lists!C$6:C$11)</f>
        <v>10</v>
      </c>
      <c r="P17" s="63" t="str">
        <f t="shared" si="8"/>
        <v/>
      </c>
    </row>
    <row r="18" spans="1:16" ht="35.1" customHeight="1" x14ac:dyDescent="0.25">
      <c r="A18" s="55" t="s">
        <v>392</v>
      </c>
      <c r="B18" s="68" t="s">
        <v>25</v>
      </c>
      <c r="C18" s="68" t="s">
        <v>26</v>
      </c>
      <c r="D18" s="68"/>
      <c r="E18" s="68" t="s">
        <v>28</v>
      </c>
      <c r="F18" s="68" t="s">
        <v>29</v>
      </c>
      <c r="G18" s="58" t="s">
        <v>393</v>
      </c>
      <c r="H18" s="58" t="s">
        <v>394</v>
      </c>
      <c r="I18" s="59" t="s">
        <v>364</v>
      </c>
      <c r="J18" s="60" t="s">
        <v>110</v>
      </c>
      <c r="K18" s="59"/>
      <c r="L18" s="61" t="e">
        <f t="shared" si="6"/>
        <v>#N/A</v>
      </c>
      <c r="M18" s="62" t="s">
        <v>48</v>
      </c>
      <c r="N18" s="61" t="e">
        <f t="shared" si="7"/>
        <v>#N/A</v>
      </c>
      <c r="O18" s="61">
        <f>VLOOKUP(M18,Weight,3,FALSE)*MAX(Lists!C$6:C$11)</f>
        <v>10</v>
      </c>
      <c r="P18" s="63" t="str">
        <f t="shared" si="8"/>
        <v/>
      </c>
    </row>
    <row r="19" spans="1:16" ht="50.1" customHeight="1" x14ac:dyDescent="0.25">
      <c r="A19" s="55" t="s">
        <v>395</v>
      </c>
      <c r="B19" s="68" t="s">
        <v>25</v>
      </c>
      <c r="C19" s="68" t="s">
        <v>26</v>
      </c>
      <c r="D19" s="68"/>
      <c r="E19" s="68" t="s">
        <v>28</v>
      </c>
      <c r="F19" s="68" t="s">
        <v>29</v>
      </c>
      <c r="G19" s="58" t="s">
        <v>396</v>
      </c>
      <c r="H19" s="78" t="s">
        <v>397</v>
      </c>
      <c r="I19" s="59" t="s">
        <v>364</v>
      </c>
      <c r="J19" s="60" t="s">
        <v>110</v>
      </c>
      <c r="K19" s="59"/>
      <c r="L19" s="61" t="e">
        <f t="shared" si="6"/>
        <v>#N/A</v>
      </c>
      <c r="M19" s="62" t="s">
        <v>43</v>
      </c>
      <c r="N19" s="61" t="e">
        <f t="shared" si="7"/>
        <v>#N/A</v>
      </c>
      <c r="O19" s="61">
        <f>VLOOKUP(M19,Weight,3,FALSE)*MAX(Lists!C$6:C$11)</f>
        <v>6</v>
      </c>
      <c r="P19" s="63" t="str">
        <f t="shared" si="8"/>
        <v/>
      </c>
    </row>
    <row r="20" spans="1:16" ht="65.099999999999994" customHeight="1" x14ac:dyDescent="0.25">
      <c r="A20" s="55" t="s">
        <v>398</v>
      </c>
      <c r="B20" s="68" t="s">
        <v>25</v>
      </c>
      <c r="C20" s="68" t="s">
        <v>26</v>
      </c>
      <c r="D20" s="68"/>
      <c r="E20" s="68" t="s">
        <v>28</v>
      </c>
      <c r="F20" s="68" t="s">
        <v>29</v>
      </c>
      <c r="G20" s="58" t="s">
        <v>399</v>
      </c>
      <c r="H20" s="58" t="s">
        <v>400</v>
      </c>
      <c r="I20" s="59" t="s">
        <v>364</v>
      </c>
      <c r="J20" s="60" t="s">
        <v>110</v>
      </c>
      <c r="K20" s="59"/>
      <c r="L20" s="61" t="e">
        <f t="shared" si="6"/>
        <v>#N/A</v>
      </c>
      <c r="M20" s="62" t="s">
        <v>43</v>
      </c>
      <c r="N20" s="61" t="e">
        <f t="shared" si="7"/>
        <v>#N/A</v>
      </c>
      <c r="O20" s="61">
        <f>VLOOKUP(M20,Weight,3,FALSE)*MAX(Lists!C$6:C$11)</f>
        <v>6</v>
      </c>
      <c r="P20" s="63" t="str">
        <f t="shared" si="8"/>
        <v/>
      </c>
    </row>
    <row r="21" spans="1:16" ht="35.1" customHeight="1" x14ac:dyDescent="0.25">
      <c r="A21" s="55" t="s">
        <v>401</v>
      </c>
      <c r="B21" s="68" t="s">
        <v>25</v>
      </c>
      <c r="C21" s="68" t="s">
        <v>26</v>
      </c>
      <c r="D21" s="68"/>
      <c r="E21" s="68" t="s">
        <v>28</v>
      </c>
      <c r="F21" s="68" t="s">
        <v>29</v>
      </c>
      <c r="G21" s="58" t="s">
        <v>402</v>
      </c>
      <c r="H21" s="58" t="s">
        <v>403</v>
      </c>
      <c r="I21" s="59" t="s">
        <v>364</v>
      </c>
      <c r="J21" s="60" t="s">
        <v>19</v>
      </c>
      <c r="K21" s="59"/>
      <c r="L21" s="61" t="e">
        <f t="shared" si="6"/>
        <v>#N/A</v>
      </c>
      <c r="M21" s="62" t="s">
        <v>48</v>
      </c>
      <c r="N21" s="61" t="e">
        <f t="shared" si="7"/>
        <v>#N/A</v>
      </c>
      <c r="O21" s="61">
        <f>VLOOKUP(M21,Weight,3,FALSE)*MAX(Lists!C$6:C$11)</f>
        <v>10</v>
      </c>
      <c r="P21" s="63" t="str">
        <f t="shared" si="8"/>
        <v/>
      </c>
    </row>
    <row r="22" spans="1:16" x14ac:dyDescent="0.25">
      <c r="A22" s="17"/>
    </row>
    <row r="23" spans="1:16" x14ac:dyDescent="0.25">
      <c r="A23" s="17"/>
    </row>
    <row r="24" spans="1:16" x14ac:dyDescent="0.25">
      <c r="A24" s="17"/>
    </row>
    <row r="25" spans="1:16" x14ac:dyDescent="0.25">
      <c r="A25" s="17"/>
    </row>
    <row r="26" spans="1:16" x14ac:dyDescent="0.25">
      <c r="A26" s="17"/>
    </row>
    <row r="27" spans="1:16" x14ac:dyDescent="0.25">
      <c r="A27" s="17"/>
    </row>
    <row r="28" spans="1:16" x14ac:dyDescent="0.25">
      <c r="A28" s="17"/>
    </row>
    <row r="29" spans="1:16" x14ac:dyDescent="0.25">
      <c r="A29" s="17"/>
    </row>
  </sheetData>
  <sheetProtection autoFilter="0"/>
  <autoFilter ref="A7:P21" xr:uid="{00000000-0009-0000-0000-000009000000}"/>
  <phoneticPr fontId="4" type="noConversion"/>
  <conditionalFormatting sqref="P9">
    <cfRule type="cellIs" dxfId="27" priority="15" operator="equal">
      <formula>"FAIL"</formula>
    </cfRule>
    <cfRule type="cellIs" dxfId="26" priority="16" operator="equal">
      <formula>"REVIEW"</formula>
    </cfRule>
    <cfRule type="cellIs" dxfId="25" priority="17" operator="equal">
      <formula>"PASS"</formula>
    </cfRule>
  </conditionalFormatting>
  <conditionalFormatting sqref="P10:P12">
    <cfRule type="cellIs" dxfId="24" priority="12" operator="equal">
      <formula>"FAIL"</formula>
    </cfRule>
    <cfRule type="cellIs" dxfId="23" priority="13" operator="equal">
      <formula>"REVIEW"</formula>
    </cfRule>
    <cfRule type="cellIs" dxfId="22" priority="14" operator="equal">
      <formula>"PASS"</formula>
    </cfRule>
  </conditionalFormatting>
  <conditionalFormatting sqref="P14:P21">
    <cfRule type="cellIs" dxfId="21" priority="9" operator="equal">
      <formula>"FAIL"</formula>
    </cfRule>
    <cfRule type="cellIs" dxfId="20" priority="10" operator="equal">
      <formula>"REVIEW"</formula>
    </cfRule>
    <cfRule type="cellIs" dxfId="19" priority="11" operator="equal">
      <formula>"PASS"</formula>
    </cfRule>
  </conditionalFormatting>
  <conditionalFormatting sqref="B14:C21 B9:C12">
    <cfRule type="notContainsBlanks" dxfId="18" priority="8">
      <formula>LEN(TRIM(B9))&gt;0</formula>
    </cfRule>
  </conditionalFormatting>
  <conditionalFormatting sqref="D14:F21 D9:F12">
    <cfRule type="notContainsBlanks" dxfId="17" priority="7">
      <formula>LEN(TRIM(D9))&gt;0</formula>
    </cfRule>
  </conditionalFormatting>
  <conditionalFormatting sqref="H5:I5">
    <cfRule type="containsText" dxfId="16" priority="4" operator="containsText" text="rework">
      <formula>NOT(ISERROR(SEARCH("rework",H5)))</formula>
    </cfRule>
    <cfRule type="containsText" dxfId="15" priority="5" operator="containsText" text="minimum">
      <formula>NOT(ISERROR(SEARCH("minimum",H5)))</formula>
    </cfRule>
    <cfRule type="containsText" dxfId="14" priority="6" operator="containsText" text="passed">
      <formula>NOT(ISERROR(SEARCH("passed",H5)))</formula>
    </cfRule>
  </conditionalFormatting>
  <conditionalFormatting sqref="H4:I4">
    <cfRule type="containsText" dxfId="13" priority="1" operator="containsText" text="rework">
      <formula>NOT(ISERROR(SEARCH("rework",H4)))</formula>
    </cfRule>
    <cfRule type="containsText" dxfId="12" priority="2" operator="containsText" text="minimum">
      <formula>NOT(ISERROR(SEARCH("minimum",H4)))</formula>
    </cfRule>
    <cfRule type="containsText" dxfId="11" priority="3" operator="containsText" text="passed">
      <formula>NOT(ISERROR(SEARCH("passed",H4)))</formula>
    </cfRule>
  </conditionalFormatting>
  <pageMargins left="0.70866141732283472" right="0.70866141732283472" top="0.74803149606299213" bottom="0.74803149606299213" header="0.31496062992125984" footer="0.31496062992125984"/>
  <pageSetup paperSize="9" scale="55" fitToHeight="2" orientation="landscape" r:id="rId1"/>
  <legacyDrawing r:id="rId2"/>
  <extLst>
    <ext xmlns:x14="http://schemas.microsoft.com/office/spreadsheetml/2009/9/main" uri="{CCE6A557-97BC-4b89-ADB6-D9C93CAAB3DF}">
      <x14:dataValidations xmlns:xm="http://schemas.microsoft.com/office/excel/2006/main" disablePrompts="1" count="2">
        <x14:dataValidation type="list" showInputMessage="1" showErrorMessage="1" xr:uid="{00000000-0002-0000-0900-000000000000}">
          <x14:formula1>
            <xm:f>Lists!$A$6:$A$11</xm:f>
          </x14:formula1>
          <xm:sqref>K9:K12 K14:K21</xm:sqref>
        </x14:dataValidation>
        <x14:dataValidation type="list" allowBlank="1" showInputMessage="1" showErrorMessage="1" xr:uid="{00000000-0002-0000-0900-000001000000}">
          <x14:formula1>
            <xm:f>Lists!$A$14:$A$16</xm:f>
          </x14:formula1>
          <xm:sqref>M9:M12 M14:M21</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59E34B-CB6E-4F74-9DAD-36D8FF836421}">
  <sheetPr>
    <tabColor rgb="FFFFFF99"/>
  </sheetPr>
  <dimension ref="A1:Q9"/>
  <sheetViews>
    <sheetView zoomScaleNormal="100" workbookViewId="0">
      <pane ySplit="7" topLeftCell="A8" activePane="bottomLeft" state="frozen"/>
      <selection activeCell="A8" sqref="A8"/>
      <selection pane="bottomLeft" activeCell="A8" sqref="A8"/>
    </sheetView>
  </sheetViews>
  <sheetFormatPr defaultRowHeight="12.75" x14ac:dyDescent="0.25"/>
  <cols>
    <col min="1" max="1" width="10.7109375" style="40" customWidth="1"/>
    <col min="2" max="6" width="5.7109375" style="40" customWidth="1"/>
    <col min="7" max="7" width="50.7109375" style="1" customWidth="1"/>
    <col min="8" max="8" width="80.7109375" style="40" customWidth="1"/>
    <col min="9" max="10" width="30.7109375" style="40" customWidth="1"/>
    <col min="11" max="11" width="18.7109375" style="39" customWidth="1"/>
    <col min="12" max="15" width="10.7109375" style="40" hidden="1" customWidth="1"/>
    <col min="16" max="16" width="15.7109375" style="39" customWidth="1"/>
    <col min="17" max="16384" width="9.140625" style="40"/>
  </cols>
  <sheetData>
    <row r="1" spans="1:17" s="1" customFormat="1" ht="18" x14ac:dyDescent="0.25">
      <c r="H1" s="89" t="s">
        <v>450</v>
      </c>
      <c r="I1" s="2"/>
      <c r="K1" s="39"/>
      <c r="L1" s="40"/>
      <c r="P1" s="39"/>
      <c r="Q1" s="40"/>
    </row>
    <row r="2" spans="1:17" s="1" customFormat="1" x14ac:dyDescent="0.25">
      <c r="K2" s="39"/>
      <c r="L2" s="40"/>
      <c r="N2" s="1" t="s">
        <v>14</v>
      </c>
      <c r="O2" s="40" t="s">
        <v>15</v>
      </c>
      <c r="P2" s="39"/>
      <c r="Q2" s="40"/>
    </row>
    <row r="3" spans="1:17" s="1" customFormat="1" x14ac:dyDescent="0.25">
      <c r="H3" s="41" t="s">
        <v>62</v>
      </c>
      <c r="I3" s="41"/>
      <c r="J3" s="16" t="s">
        <v>17</v>
      </c>
      <c r="K3" s="39"/>
      <c r="L3" s="40"/>
      <c r="M3" s="40" t="s">
        <v>18</v>
      </c>
      <c r="N3" s="42" t="e">
        <f>SUM(N8:N9)</f>
        <v>#N/A</v>
      </c>
      <c r="O3" s="43">
        <f>SUM(O8:O9)</f>
        <v>20</v>
      </c>
      <c r="P3" s="39"/>
      <c r="Q3" s="40"/>
    </row>
    <row r="4" spans="1:17" s="1" customFormat="1" x14ac:dyDescent="0.25">
      <c r="H4" s="44" t="str">
        <f>IF(COUNTIF(P8:P9,"FAIL")&gt;0,"Rework required before approval",IF(COUNTIF(P8:P9,"REVIEW")&gt;0,"Minimum criteria met but would benefit from added work","Review passed"))</f>
        <v>Review passed</v>
      </c>
      <c r="I4" s="41"/>
      <c r="J4" s="17" t="s">
        <v>19</v>
      </c>
      <c r="K4" s="39"/>
      <c r="L4" s="40"/>
      <c r="M4" s="40" t="s">
        <v>20</v>
      </c>
      <c r="N4" s="45" t="e">
        <f>AVERAGE(N8:N9)</f>
        <v>#N/A</v>
      </c>
      <c r="O4" s="46">
        <f>AVERAGE(O8:O9)</f>
        <v>10</v>
      </c>
      <c r="P4" s="39"/>
      <c r="Q4" s="40"/>
    </row>
    <row r="5" spans="1:17" s="1" customFormat="1" x14ac:dyDescent="0.25">
      <c r="G5" s="47"/>
      <c r="H5" s="41"/>
      <c r="I5" s="41"/>
      <c r="K5" s="39"/>
      <c r="L5" s="40"/>
      <c r="M5" s="39" t="s">
        <v>21</v>
      </c>
      <c r="N5" s="48" t="e">
        <f>N4/O4</f>
        <v>#N/A</v>
      </c>
      <c r="O5" s="40"/>
      <c r="P5" s="39"/>
      <c r="Q5" s="40"/>
    </row>
    <row r="6" spans="1:17" x14ac:dyDescent="0.25">
      <c r="B6" s="49" t="s">
        <v>22</v>
      </c>
      <c r="C6" s="50"/>
      <c r="D6" s="51"/>
      <c r="E6" s="52" t="s">
        <v>23</v>
      </c>
      <c r="F6" s="51"/>
      <c r="H6" s="1"/>
      <c r="I6" s="1"/>
    </row>
    <row r="7" spans="1:17" s="1" customFormat="1" ht="20.100000000000001" customHeight="1" x14ac:dyDescent="0.25">
      <c r="A7" s="3" t="s">
        <v>24</v>
      </c>
      <c r="B7" s="53" t="s">
        <v>25</v>
      </c>
      <c r="C7" s="53" t="s">
        <v>26</v>
      </c>
      <c r="D7" s="53" t="s">
        <v>27</v>
      </c>
      <c r="E7" s="53" t="s">
        <v>28</v>
      </c>
      <c r="F7" s="53" t="s">
        <v>29</v>
      </c>
      <c r="G7" s="3" t="s">
        <v>30</v>
      </c>
      <c r="H7" s="3" t="s">
        <v>31</v>
      </c>
      <c r="I7" s="3" t="s">
        <v>32</v>
      </c>
      <c r="J7" s="3" t="s">
        <v>33</v>
      </c>
      <c r="K7" s="26" t="s">
        <v>34</v>
      </c>
      <c r="L7" s="25" t="s">
        <v>18</v>
      </c>
      <c r="M7" s="25" t="s">
        <v>35</v>
      </c>
      <c r="N7" s="25" t="s">
        <v>36</v>
      </c>
      <c r="O7" s="25" t="s">
        <v>37</v>
      </c>
      <c r="P7" s="26" t="s">
        <v>38</v>
      </c>
      <c r="Q7" s="54"/>
    </row>
    <row r="8" spans="1:17" ht="65.099999999999994" customHeight="1" x14ac:dyDescent="0.25">
      <c r="A8" s="55" t="s">
        <v>404</v>
      </c>
      <c r="B8" s="68" t="s">
        <v>25</v>
      </c>
      <c r="C8" s="68" t="s">
        <v>26</v>
      </c>
      <c r="D8" s="68"/>
      <c r="E8" s="68" t="s">
        <v>28</v>
      </c>
      <c r="F8" s="68" t="s">
        <v>29</v>
      </c>
      <c r="G8" s="58" t="s">
        <v>405</v>
      </c>
      <c r="H8" s="58" t="s">
        <v>406</v>
      </c>
      <c r="I8" s="59" t="s">
        <v>407</v>
      </c>
      <c r="J8" s="60" t="s">
        <v>90</v>
      </c>
      <c r="K8" s="59"/>
      <c r="L8" s="61" t="e">
        <f t="shared" ref="L8:L9" si="0">VLOOKUP(K8,Points,3,FALSE)</f>
        <v>#N/A</v>
      </c>
      <c r="M8" s="62" t="s">
        <v>48</v>
      </c>
      <c r="N8" s="61" t="e">
        <f t="shared" ref="N8:N9" si="1">VLOOKUP(M8,Weight,3,FALSE)*L8</f>
        <v>#N/A</v>
      </c>
      <c r="O8" s="61">
        <f>VLOOKUP(M8,Weight,3,FALSE)*MAX(Lists!C$6:C$11)</f>
        <v>10</v>
      </c>
      <c r="P8" s="63" t="str">
        <f t="shared" ref="P8:P9" si="2">IF(ISBLANK(K8),"",IF(OR(AND(M8="Mandatory",L8=2),AND(M8="Recommended",L8&gt;=1),AND(M8="Supporting",L8&gt;=1),K8="NA"),"PASS",IF(AND(M8="Supporting",L8&lt;0),"REVIEW","FAIL")))</f>
        <v/>
      </c>
    </row>
    <row r="9" spans="1:17" ht="50.1" customHeight="1" x14ac:dyDescent="0.25">
      <c r="A9" s="55" t="s">
        <v>408</v>
      </c>
      <c r="B9" s="68" t="s">
        <v>25</v>
      </c>
      <c r="C9" s="68" t="s">
        <v>26</v>
      </c>
      <c r="D9" s="68"/>
      <c r="E9" s="68" t="s">
        <v>28</v>
      </c>
      <c r="F9" s="68" t="s">
        <v>29</v>
      </c>
      <c r="G9" s="69" t="s">
        <v>409</v>
      </c>
      <c r="H9" s="70" t="s">
        <v>410</v>
      </c>
      <c r="I9" s="59" t="s">
        <v>407</v>
      </c>
      <c r="J9" s="60" t="s">
        <v>19</v>
      </c>
      <c r="K9" s="59"/>
      <c r="L9" s="61" t="e">
        <f t="shared" si="0"/>
        <v>#N/A</v>
      </c>
      <c r="M9" s="62" t="s">
        <v>48</v>
      </c>
      <c r="N9" s="61" t="e">
        <f t="shared" si="1"/>
        <v>#N/A</v>
      </c>
      <c r="O9" s="61">
        <f>VLOOKUP(M9,Weight,3,FALSE)*MAX(Lists!C$6:C$11)</f>
        <v>10</v>
      </c>
      <c r="P9" s="63" t="str">
        <f t="shared" si="2"/>
        <v/>
      </c>
    </row>
  </sheetData>
  <sheetProtection autoFilter="0"/>
  <autoFilter ref="A7:P9" xr:uid="{08E9BC43-7939-4688-819B-63B64E31C07B}"/>
  <conditionalFormatting sqref="P8:P9">
    <cfRule type="cellIs" dxfId="10" priority="9" operator="equal">
      <formula>"FAIL"</formula>
    </cfRule>
    <cfRule type="cellIs" dxfId="9" priority="10" operator="equal">
      <formula>"REVIEW"</formula>
    </cfRule>
    <cfRule type="cellIs" dxfId="8" priority="11" operator="equal">
      <formula>"PASS"</formula>
    </cfRule>
  </conditionalFormatting>
  <conditionalFormatting sqref="B8:C9">
    <cfRule type="notContainsBlanks" dxfId="7" priority="8">
      <formula>LEN(TRIM(B8))&gt;0</formula>
    </cfRule>
  </conditionalFormatting>
  <conditionalFormatting sqref="D8:F9">
    <cfRule type="notContainsBlanks" dxfId="6" priority="7">
      <formula>LEN(TRIM(D8))&gt;0</formula>
    </cfRule>
  </conditionalFormatting>
  <conditionalFormatting sqref="H5:I5">
    <cfRule type="containsText" dxfId="5" priority="4" operator="containsText" text="rework">
      <formula>NOT(ISERROR(SEARCH("rework",H5)))</formula>
    </cfRule>
    <cfRule type="containsText" dxfId="4" priority="5" operator="containsText" text="minimum">
      <formula>NOT(ISERROR(SEARCH("minimum",H5)))</formula>
    </cfRule>
    <cfRule type="containsText" dxfId="3" priority="6" operator="containsText" text="passed">
      <formula>NOT(ISERROR(SEARCH("passed",H5)))</formula>
    </cfRule>
  </conditionalFormatting>
  <conditionalFormatting sqref="H4:I4">
    <cfRule type="containsText" dxfId="2" priority="1" operator="containsText" text="rework">
      <formula>NOT(ISERROR(SEARCH("rework",H4)))</formula>
    </cfRule>
    <cfRule type="containsText" dxfId="1" priority="2" operator="containsText" text="minimum">
      <formula>NOT(ISERROR(SEARCH("minimum",H4)))</formula>
    </cfRule>
    <cfRule type="containsText" dxfId="0" priority="3" operator="containsText" text="passed">
      <formula>NOT(ISERROR(SEARCH("passed",H4)))</formula>
    </cfRule>
  </conditionalFormatting>
  <pageMargins left="0.7" right="0.7" top="0.75" bottom="0.75" header="0.3" footer="0.3"/>
  <legacyDrawing r:id="rId1"/>
  <extLst>
    <ext xmlns:x14="http://schemas.microsoft.com/office/spreadsheetml/2009/9/main" uri="{CCE6A557-97BC-4b89-ADB6-D9C93CAAB3DF}">
      <x14:dataValidations xmlns:xm="http://schemas.microsoft.com/office/excel/2006/main" disablePrompts="1" count="2">
        <x14:dataValidation type="list" allowBlank="1" showInputMessage="1" showErrorMessage="1" xr:uid="{383C328D-6D4A-4813-99CB-AE2B1A2C6210}">
          <x14:formula1>
            <xm:f>Lists!$A$14:$A$16</xm:f>
          </x14:formula1>
          <xm:sqref>M8:M9</xm:sqref>
        </x14:dataValidation>
        <x14:dataValidation type="list" showInputMessage="1" showErrorMessage="1" xr:uid="{F59C1E3D-6BFA-457E-AE8C-CAFCDD089D16}">
          <x14:formula1>
            <xm:f>Lists!$A$6:$A$11</xm:f>
          </x14:formula1>
          <xm:sqref>K8:K9</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85563BEBED7E849A2C299C8099836DE" ma:contentTypeVersion="15" ma:contentTypeDescription="Create a new document." ma:contentTypeScope="" ma:versionID="30afdafe519408ceb24c777c6704ada2">
  <xsd:schema xmlns:xsd="http://www.w3.org/2001/XMLSchema" xmlns:xs="http://www.w3.org/2001/XMLSchema" xmlns:p="http://schemas.microsoft.com/office/2006/metadata/properties" xmlns:ns1="http://schemas.microsoft.com/sharepoint/v3" xmlns:ns3="8eadecfb-02ef-4c37-8629-1f8495f13a7a" xmlns:ns4="2f8076f3-311e-48c5-a79b-7a114dc8d3a9" targetNamespace="http://schemas.microsoft.com/office/2006/metadata/properties" ma:root="true" ma:fieldsID="ed09b0fad5d55057c1550e3118f4e2e6" ns1:_="" ns3:_="" ns4:_="">
    <xsd:import namespace="http://schemas.microsoft.com/sharepoint/v3"/>
    <xsd:import namespace="8eadecfb-02ef-4c37-8629-1f8495f13a7a"/>
    <xsd:import namespace="2f8076f3-311e-48c5-a79b-7a114dc8d3a9"/>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DateTaken" minOccurs="0"/>
                <xsd:element ref="ns4:SharedWithUsers" minOccurs="0"/>
                <xsd:element ref="ns4:SharedWithDetails" minOccurs="0"/>
                <xsd:element ref="ns4:SharingHintHash" minOccurs="0"/>
                <xsd:element ref="ns3:MediaServiceOCR" minOccurs="0"/>
                <xsd:element ref="ns3:MediaServiceLocation" minOccurs="0"/>
                <xsd:element ref="ns3:MediaServiceEventHashCode" minOccurs="0"/>
                <xsd:element ref="ns3:MediaServiceGenerationTime" minOccurs="0"/>
                <xsd:element ref="ns1:_ip_UnifiedCompliancePolicyProperties" minOccurs="0"/>
                <xsd:element ref="ns1:_ip_UnifiedCompliancePolicyUIAction"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9" nillable="true" ma:displayName="Unified Compliance Policy Properties" ma:hidden="true" ma:internalName="_ip_UnifiedCompliancePolicyProperties">
      <xsd:simpleType>
        <xsd:restriction base="dms:Note"/>
      </xsd:simpleType>
    </xsd:element>
    <xsd:element name="_ip_UnifiedCompliancePolicyUIAction" ma:index="20"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eadecfb-02ef-4c37-8629-1f8495f13a7a"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AutoTags" ma:index="10" nillable="true" ma:displayName="MediaServiceAutoTags" ma:description="" ma:internalName="MediaServiceAutoTags" ma:readOnly="true">
      <xsd:simpleType>
        <xsd:restriction base="dms:Text"/>
      </xsd:simpleType>
    </xsd:element>
    <xsd:element name="MediaServiceDateTaken" ma:index="11" nillable="true" ma:displayName="MediaServiceDateTaken" ma:hidden="true" ma:internalName="MediaServiceDateTaken" ma:readOnly="true">
      <xsd:simpleType>
        <xsd:restriction base="dms:Text"/>
      </xsd:simpleType>
    </xsd:element>
    <xsd:element name="MediaServiceOCR" ma:index="15" nillable="true" ma:displayName="MediaServiceOCR" ma:internalName="MediaServiceOCR" ma:readOnly="true">
      <xsd:simpleType>
        <xsd:restriction base="dms:Note">
          <xsd:maxLength value="255"/>
        </xsd:restriction>
      </xsd:simpleType>
    </xsd:element>
    <xsd:element name="MediaServiceLocation" ma:index="16" nillable="true" ma:displayName="MediaServiceLocation" ma:internalName="MediaServiceLocation"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AutoKeyPoints" ma:index="21" nillable="true" ma:displayName="MediaServiceAutoKeyPoints" ma:hidden="true" ma:internalName="MediaServiceAutoKeyPoints" ma:readOnly="true">
      <xsd:simpleType>
        <xsd:restriction base="dms:Note"/>
      </xsd:simpleType>
    </xsd:element>
    <xsd:element name="MediaServiceKeyPoints" ma:index="22"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f8076f3-311e-48c5-a79b-7a114dc8d3a9"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SharingHintHash" ma:index="14"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_ip_UnifiedCompliancePolicyUIAction xmlns="http://schemas.microsoft.com/sharepoint/v3" xsi:nil="true"/>
    <_ip_UnifiedCompliancePolicyProperties xmlns="http://schemas.microsoft.com/sharepoint/v3" xsi:nil="true"/>
  </documentManagement>
</p:properties>
</file>

<file path=customXml/itemProps1.xml><?xml version="1.0" encoding="utf-8"?>
<ds:datastoreItem xmlns:ds="http://schemas.openxmlformats.org/officeDocument/2006/customXml" ds:itemID="{ACB284CF-0ECD-493D-BFD2-2347DA8122C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8eadecfb-02ef-4c37-8629-1f8495f13a7a"/>
    <ds:schemaRef ds:uri="2f8076f3-311e-48c5-a79b-7a114dc8d3a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A3E1B31-C7CC-43E5-AB04-A7532DD14B51}">
  <ds:schemaRefs>
    <ds:schemaRef ds:uri="http://schemas.microsoft.com/sharepoint/v3/contenttype/forms"/>
  </ds:schemaRefs>
</ds:datastoreItem>
</file>

<file path=customXml/itemProps3.xml><?xml version="1.0" encoding="utf-8"?>
<ds:datastoreItem xmlns:ds="http://schemas.openxmlformats.org/officeDocument/2006/customXml" ds:itemID="{84D036B5-DDB5-47AE-8939-1AA92BA4073C}">
  <ds:schemaRefs>
    <ds:schemaRef ds:uri="http://schemas.microsoft.com/office/2006/metadata/properties"/>
    <ds:schemaRef ds:uri="http://schemas.microsoft.com/sharepoint/v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3</vt:i4>
      </vt:variant>
    </vt:vector>
  </HeadingPairs>
  <TitlesOfParts>
    <vt:vector size="13" baseType="lpstr">
      <vt:lpstr>Cover Page</vt:lpstr>
      <vt:lpstr>R 1 - Proposal</vt:lpstr>
      <vt:lpstr>G 2 - Business Case</vt:lpstr>
      <vt:lpstr>R 3 - Planning</vt:lpstr>
      <vt:lpstr>R 4 - Design</vt:lpstr>
      <vt:lpstr>G 5 - Readiness</vt:lpstr>
      <vt:lpstr>G 6 - Transition</vt:lpstr>
      <vt:lpstr>R 7 - Closure</vt:lpstr>
      <vt:lpstr>R 8 - Value</vt:lpstr>
      <vt:lpstr>Lists</vt:lpstr>
      <vt:lpstr>Points</vt:lpstr>
      <vt:lpstr>'Cover Page'!Print_Area</vt:lpstr>
      <vt:lpstr>Weight</vt:lpstr>
    </vt:vector>
  </TitlesOfParts>
  <Manager>Paul Campbell</Manager>
  <Company>ACU</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Project Gating and Review Checklist</dc:title>
  <dc:subject>Project Gating and Review Checklist</dc:subject>
  <dc:creator>Mikail Ruutu</dc:creator>
  <cp:keywords>Gate;Review</cp:keywords>
  <dc:description/>
  <cp:lastModifiedBy>Mikail Ruutu</cp:lastModifiedBy>
  <cp:revision/>
  <dcterms:created xsi:type="dcterms:W3CDTF">2014-02-07T00:54:11Z</dcterms:created>
  <dcterms:modified xsi:type="dcterms:W3CDTF">2021-07-23T04:46:53Z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0x010100D85563BEBED7E849A2C299C8099836DE</vt:lpwstr>
  </property>
</Properties>
</file>